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OD\OneDrive - MHV Water\MHV\Enviro\3. Consent Management\3. FAVA\Templates\"/>
    </mc:Choice>
  </mc:AlternateContent>
  <xr:revisionPtr revIDLastSave="0" documentId="13_ncr:1_{EDEDCC8A-C2D1-4FCF-82A6-293A0AE26797}" xr6:coauthVersionLast="47" xr6:coauthVersionMax="47" xr10:uidLastSave="{00000000-0000-0000-0000-000000000000}"/>
  <bookViews>
    <workbookView xWindow="28680" yWindow="-120" windowWidth="29040" windowHeight="15840" tabRatio="871" firstSheet="3" activeTab="10" xr2:uid="{62CB4156-3B92-41B7-A25B-C6D3B8612AAE}"/>
  </bookViews>
  <sheets>
    <sheet name="Application - Background" sheetId="16" r:id="rId1"/>
    <sheet name="Application checklist" sheetId="19" r:id="rId2"/>
    <sheet name="Criteria" sheetId="20" r:id="rId3"/>
    <sheet name="Applicant details" sheetId="17" r:id="rId4"/>
    <sheet name="Mitigation &amp; Compliance History" sheetId="18" r:id="rId5"/>
    <sheet name="Summary" sheetId="1" r:id="rId6"/>
    <sheet name="Risk" sheetId="3" r:id="rId7"/>
    <sheet name="Hurdles" sheetId="2" r:id="rId8"/>
    <sheet name="NB Robustness" sheetId="12" r:id="rId9"/>
    <sheet name="Assessment - Matrix" sheetId="26" state="hidden" r:id="rId10"/>
    <sheet name="Assessment - Nutrient Loss" sheetId="4" r:id="rId11"/>
    <sheet name="Assessment - N Suplus " sheetId="27" r:id="rId12"/>
    <sheet name="Assessment - Bacteria" sheetId="24" r:id="rId13"/>
    <sheet name="Assessment - P loss" sheetId="23" r:id="rId14"/>
    <sheet name="Contaminant Assessment" sheetId="13" r:id="rId15"/>
    <sheet name="Assessment - Objectives" sheetId="6" r:id="rId16"/>
    <sheet name="Sheet9" sheetId="9" state="hidden" r:id="rId17"/>
    <sheet name="Conditions" sheetId="8" r:id="rId18"/>
    <sheet name="Declaration" sheetId="25" r:id="rId19"/>
    <sheet name="inputs" sheetId="11" state="hidden" r:id="rId20"/>
    <sheet name="Matrix" sheetId="10" state="hidden" r:id="rId21"/>
  </sheets>
  <externalReferences>
    <externalReference r:id="rId22"/>
  </externalReferences>
  <definedNames>
    <definedName name="_ftn1" localSheetId="15">'Assessment - Objectives'!$A$9</definedName>
    <definedName name="_ftn2" localSheetId="15">'Assessment - Objectives'!$A$10</definedName>
    <definedName name="_ftn3" localSheetId="15">'Assessment - Objectives'!$A$11</definedName>
    <definedName name="_ftn4" localSheetId="15">'Assessment - Objectives'!$A$12</definedName>
    <definedName name="_ftn5" localSheetId="15">'Assessment - Objectives'!$A$13</definedName>
    <definedName name="_ftnref1" localSheetId="15">'Assessment - Objectives'!#REF!</definedName>
    <definedName name="_ftnref2" localSheetId="15">'Assessment - Objectives'!$A$4</definedName>
    <definedName name="_ftnref3" localSheetId="15">'Assessment - Objectives'!#REF!</definedName>
    <definedName name="_ftnref4" localSheetId="15">'Assessment - Objectives'!$A$5</definedName>
    <definedName name="_ftnref5" localSheetId="15">'Assessment - Objectives'!$A$6</definedName>
    <definedName name="irrigation">inputs!$D$2:$D$9</definedName>
    <definedName name="landuse">inputs!$C$2:$C$10</definedName>
    <definedName name="MgmtStd">inputs!$B$2:$B$10</definedName>
    <definedName name="_xlnm.Print_Area" localSheetId="5">Summary!$A$1:$D$56</definedName>
    <definedName name="soil">inputs!$E$2:$E$9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1" l="1"/>
  <c r="B30" i="1"/>
  <c r="C11" i="27"/>
  <c r="D11" i="27"/>
  <c r="E11" i="27"/>
  <c r="B11" i="27"/>
  <c r="E12" i="27"/>
  <c r="B12" i="27"/>
  <c r="I88" i="26"/>
  <c r="H88" i="26"/>
  <c r="G88" i="26"/>
  <c r="I87" i="26"/>
  <c r="H87" i="26"/>
  <c r="G87" i="26"/>
  <c r="A83" i="26"/>
  <c r="J82" i="26"/>
  <c r="Q82" i="26" s="1"/>
  <c r="I82" i="26"/>
  <c r="P82" i="26" s="1"/>
  <c r="H82" i="26"/>
  <c r="O82" i="26" s="1"/>
  <c r="A82" i="26"/>
  <c r="G82" i="26" s="1"/>
  <c r="N82" i="26" s="1"/>
  <c r="I81" i="26"/>
  <c r="P81" i="26" s="1"/>
  <c r="G81" i="26"/>
  <c r="N81" i="26" s="1"/>
  <c r="F81" i="26"/>
  <c r="M81" i="26" s="1"/>
  <c r="E81" i="26"/>
  <c r="L81" i="26" s="1"/>
  <c r="A81" i="26"/>
  <c r="J81" i="26" s="1"/>
  <c r="Q81" i="26" s="1"/>
  <c r="J80" i="26"/>
  <c r="Q80" i="26" s="1"/>
  <c r="A80" i="26"/>
  <c r="I80" i="26" s="1"/>
  <c r="P80" i="26" s="1"/>
  <c r="I79" i="26"/>
  <c r="P79" i="26" s="1"/>
  <c r="H79" i="26"/>
  <c r="O79" i="26" s="1"/>
  <c r="G79" i="26"/>
  <c r="N79" i="26" s="1"/>
  <c r="F79" i="26"/>
  <c r="M79" i="26" s="1"/>
  <c r="A79" i="26"/>
  <c r="E79" i="26" s="1"/>
  <c r="L79" i="26" s="1"/>
  <c r="A78" i="26"/>
  <c r="J77" i="26"/>
  <c r="Q77" i="26" s="1"/>
  <c r="I77" i="26"/>
  <c r="P77" i="26" s="1"/>
  <c r="H77" i="26"/>
  <c r="O77" i="26" s="1"/>
  <c r="F77" i="26"/>
  <c r="M77" i="26" s="1"/>
  <c r="E77" i="26"/>
  <c r="L77" i="26" s="1"/>
  <c r="A77" i="26"/>
  <c r="G77" i="26" s="1"/>
  <c r="N77" i="26" s="1"/>
  <c r="J76" i="26"/>
  <c r="Q76" i="26" s="1"/>
  <c r="H76" i="26"/>
  <c r="O76" i="26" s="1"/>
  <c r="G76" i="26"/>
  <c r="N76" i="26" s="1"/>
  <c r="F76" i="26"/>
  <c r="M76" i="26" s="1"/>
  <c r="E76" i="26"/>
  <c r="L76" i="26" s="1"/>
  <c r="A76" i="26"/>
  <c r="I76" i="26" s="1"/>
  <c r="P76" i="26" s="1"/>
  <c r="A75" i="26"/>
  <c r="J74" i="26"/>
  <c r="Q74" i="26" s="1"/>
  <c r="I74" i="26"/>
  <c r="P74" i="26" s="1"/>
  <c r="H74" i="26"/>
  <c r="O74" i="26" s="1"/>
  <c r="A74" i="26"/>
  <c r="G74" i="26" s="1"/>
  <c r="N74" i="26" s="1"/>
  <c r="P73" i="26"/>
  <c r="N73" i="26"/>
  <c r="I73" i="26"/>
  <c r="G73" i="26"/>
  <c r="F73" i="26"/>
  <c r="M73" i="26" s="1"/>
  <c r="E73" i="26"/>
  <c r="L73" i="26" s="1"/>
  <c r="A73" i="26"/>
  <c r="J73" i="26" s="1"/>
  <c r="Q73" i="26" s="1"/>
  <c r="J72" i="26"/>
  <c r="Q72" i="26" s="1"/>
  <c r="H69" i="26" s="1"/>
  <c r="A72" i="26"/>
  <c r="I72" i="26" s="1"/>
  <c r="P72" i="26" s="1"/>
  <c r="G69" i="26" s="1"/>
  <c r="B69" i="26"/>
  <c r="J67" i="26"/>
  <c r="Q67" i="26" s="1"/>
  <c r="H67" i="26"/>
  <c r="O67" i="26" s="1"/>
  <c r="G67" i="26"/>
  <c r="N67" i="26" s="1"/>
  <c r="F67" i="26"/>
  <c r="M67" i="26" s="1"/>
  <c r="E67" i="26"/>
  <c r="L67" i="26" s="1"/>
  <c r="A67" i="26"/>
  <c r="I67" i="26" s="1"/>
  <c r="P67" i="26" s="1"/>
  <c r="A66" i="26"/>
  <c r="J65" i="26"/>
  <c r="Q65" i="26" s="1"/>
  <c r="I65" i="26"/>
  <c r="P65" i="26" s="1"/>
  <c r="H65" i="26"/>
  <c r="O65" i="26" s="1"/>
  <c r="A65" i="26"/>
  <c r="G65" i="26" s="1"/>
  <c r="N65" i="26" s="1"/>
  <c r="P64" i="26"/>
  <c r="N64" i="26"/>
  <c r="I64" i="26"/>
  <c r="G64" i="26"/>
  <c r="F64" i="26"/>
  <c r="M64" i="26" s="1"/>
  <c r="E64" i="26"/>
  <c r="L64" i="26" s="1"/>
  <c r="A64" i="26"/>
  <c r="J64" i="26" s="1"/>
  <c r="Q64" i="26" s="1"/>
  <c r="J63" i="26"/>
  <c r="Q63" i="26" s="1"/>
  <c r="A63" i="26"/>
  <c r="I63" i="26" s="1"/>
  <c r="P63" i="26" s="1"/>
  <c r="P62" i="26"/>
  <c r="I62" i="26"/>
  <c r="H62" i="26"/>
  <c r="O62" i="26" s="1"/>
  <c r="G62" i="26"/>
  <c r="N62" i="26" s="1"/>
  <c r="F62" i="26"/>
  <c r="M62" i="26" s="1"/>
  <c r="A62" i="26"/>
  <c r="E62" i="26" s="1"/>
  <c r="L62" i="26" s="1"/>
  <c r="A61" i="26"/>
  <c r="J60" i="26"/>
  <c r="Q60" i="26" s="1"/>
  <c r="I60" i="26"/>
  <c r="P60" i="26" s="1"/>
  <c r="H60" i="26"/>
  <c r="O60" i="26" s="1"/>
  <c r="G60" i="26"/>
  <c r="N60" i="26" s="1"/>
  <c r="F60" i="26"/>
  <c r="M60" i="26" s="1"/>
  <c r="E60" i="26"/>
  <c r="L60" i="26" s="1"/>
  <c r="A60" i="26"/>
  <c r="J59" i="26"/>
  <c r="Q59" i="26" s="1"/>
  <c r="H59" i="26"/>
  <c r="O59" i="26" s="1"/>
  <c r="G59" i="26"/>
  <c r="N59" i="26" s="1"/>
  <c r="F59" i="26"/>
  <c r="M59" i="26" s="1"/>
  <c r="E59" i="26"/>
  <c r="L59" i="26" s="1"/>
  <c r="A59" i="26"/>
  <c r="I59" i="26" s="1"/>
  <c r="P59" i="26" s="1"/>
  <c r="A58" i="26"/>
  <c r="J57" i="26"/>
  <c r="Q57" i="26" s="1"/>
  <c r="I57" i="26"/>
  <c r="P57" i="26" s="1"/>
  <c r="H57" i="26"/>
  <c r="O57" i="26" s="1"/>
  <c r="A57" i="26"/>
  <c r="G57" i="26" s="1"/>
  <c r="N57" i="26" s="1"/>
  <c r="N56" i="26"/>
  <c r="E52" i="26" s="1"/>
  <c r="I56" i="26"/>
  <c r="P56" i="26" s="1"/>
  <c r="G52" i="26" s="1"/>
  <c r="G56" i="26"/>
  <c r="F56" i="26"/>
  <c r="M56" i="26" s="1"/>
  <c r="D52" i="26" s="1"/>
  <c r="E56" i="26"/>
  <c r="L56" i="26" s="1"/>
  <c r="A56" i="26"/>
  <c r="J56" i="26" s="1"/>
  <c r="Q56" i="26" s="1"/>
  <c r="H52" i="26" s="1"/>
  <c r="C52" i="26"/>
  <c r="B52" i="26"/>
  <c r="A49" i="26"/>
  <c r="J48" i="26"/>
  <c r="Q48" i="26" s="1"/>
  <c r="A48" i="26"/>
  <c r="I48" i="26" s="1"/>
  <c r="P48" i="26" s="1"/>
  <c r="I47" i="26"/>
  <c r="P47" i="26" s="1"/>
  <c r="H47" i="26"/>
  <c r="O47" i="26" s="1"/>
  <c r="G47" i="26"/>
  <c r="N47" i="26" s="1"/>
  <c r="F47" i="26"/>
  <c r="M47" i="26" s="1"/>
  <c r="E47" i="26"/>
  <c r="L47" i="26" s="1"/>
  <c r="A47" i="26"/>
  <c r="J47" i="26" s="1"/>
  <c r="Q47" i="26" s="1"/>
  <c r="E46" i="26"/>
  <c r="L46" i="26" s="1"/>
  <c r="A46" i="26"/>
  <c r="L45" i="26"/>
  <c r="J45" i="26"/>
  <c r="Q45" i="26" s="1"/>
  <c r="I45" i="26"/>
  <c r="P45" i="26" s="1"/>
  <c r="H45" i="26"/>
  <c r="O45" i="26" s="1"/>
  <c r="G45" i="26"/>
  <c r="N45" i="26" s="1"/>
  <c r="F45" i="26"/>
  <c r="M45" i="26" s="1"/>
  <c r="E45" i="26"/>
  <c r="A45" i="26"/>
  <c r="H44" i="26"/>
  <c r="O44" i="26" s="1"/>
  <c r="G44" i="26"/>
  <c r="N44" i="26" s="1"/>
  <c r="F44" i="26"/>
  <c r="M44" i="26" s="1"/>
  <c r="E44" i="26"/>
  <c r="L44" i="26" s="1"/>
  <c r="A44" i="26"/>
  <c r="J44" i="26" s="1"/>
  <c r="Q44" i="26" s="1"/>
  <c r="J43" i="26"/>
  <c r="Q43" i="26" s="1"/>
  <c r="I43" i="26"/>
  <c r="P43" i="26" s="1"/>
  <c r="E43" i="26"/>
  <c r="L43" i="26" s="1"/>
  <c r="A43" i="26"/>
  <c r="J42" i="26"/>
  <c r="Q42" i="26" s="1"/>
  <c r="I42" i="26"/>
  <c r="P42" i="26" s="1"/>
  <c r="H42" i="26"/>
  <c r="O42" i="26" s="1"/>
  <c r="G42" i="26"/>
  <c r="N42" i="26" s="1"/>
  <c r="F42" i="26"/>
  <c r="M42" i="26" s="1"/>
  <c r="A42" i="26"/>
  <c r="E42" i="26" s="1"/>
  <c r="L42" i="26" s="1"/>
  <c r="G41" i="26"/>
  <c r="N41" i="26" s="1"/>
  <c r="F41" i="26"/>
  <c r="M41" i="26" s="1"/>
  <c r="A41" i="26"/>
  <c r="J40" i="26"/>
  <c r="Q40" i="26" s="1"/>
  <c r="I40" i="26"/>
  <c r="P40" i="26" s="1"/>
  <c r="H40" i="26"/>
  <c r="O40" i="26" s="1"/>
  <c r="A40" i="26"/>
  <c r="I39" i="26"/>
  <c r="P39" i="26" s="1"/>
  <c r="H39" i="26"/>
  <c r="O39" i="26" s="1"/>
  <c r="G39" i="26"/>
  <c r="N39" i="26" s="1"/>
  <c r="F39" i="26"/>
  <c r="M39" i="26" s="1"/>
  <c r="E39" i="26"/>
  <c r="L39" i="26" s="1"/>
  <c r="A39" i="26"/>
  <c r="J39" i="26" s="1"/>
  <c r="Q39" i="26" s="1"/>
  <c r="J38" i="26"/>
  <c r="Q38" i="26" s="1"/>
  <c r="H35" i="26" s="1"/>
  <c r="A38" i="26"/>
  <c r="E38" i="26" s="1"/>
  <c r="L38" i="26" s="1"/>
  <c r="C35" i="26" s="1"/>
  <c r="B35" i="26"/>
  <c r="A33" i="26"/>
  <c r="L31" i="26"/>
  <c r="J31" i="26"/>
  <c r="Q31" i="26" s="1"/>
  <c r="I31" i="26"/>
  <c r="P31" i="26" s="1"/>
  <c r="H31" i="26"/>
  <c r="O31" i="26" s="1"/>
  <c r="G31" i="26"/>
  <c r="N31" i="26" s="1"/>
  <c r="F31" i="26"/>
  <c r="M31" i="26" s="1"/>
  <c r="E31" i="26"/>
  <c r="A31" i="26"/>
  <c r="J30" i="26"/>
  <c r="Q30" i="26" s="1"/>
  <c r="A30" i="26"/>
  <c r="I30" i="26" s="1"/>
  <c r="P30" i="26" s="1"/>
  <c r="I29" i="26"/>
  <c r="P29" i="26" s="1"/>
  <c r="E29" i="26"/>
  <c r="L29" i="26" s="1"/>
  <c r="A29" i="26"/>
  <c r="A28" i="26"/>
  <c r="E28" i="26" s="1"/>
  <c r="L28" i="26" s="1"/>
  <c r="I27" i="26"/>
  <c r="P27" i="26" s="1"/>
  <c r="G27" i="26"/>
  <c r="N27" i="26" s="1"/>
  <c r="F27" i="26"/>
  <c r="M27" i="26" s="1"/>
  <c r="A27" i="26"/>
  <c r="I26" i="26"/>
  <c r="P26" i="26" s="1"/>
  <c r="A26" i="26"/>
  <c r="J26" i="26" s="1"/>
  <c r="Q26" i="26" s="1"/>
  <c r="L25" i="26"/>
  <c r="I25" i="26"/>
  <c r="P25" i="26" s="1"/>
  <c r="H25" i="26"/>
  <c r="O25" i="26" s="1"/>
  <c r="G25" i="26"/>
  <c r="N25" i="26" s="1"/>
  <c r="F25" i="26"/>
  <c r="M25" i="26" s="1"/>
  <c r="E25" i="26"/>
  <c r="A25" i="26"/>
  <c r="J25" i="26" s="1"/>
  <c r="Q25" i="26" s="1"/>
  <c r="A24" i="26"/>
  <c r="E24" i="26" s="1"/>
  <c r="L24" i="26" s="1"/>
  <c r="J23" i="26"/>
  <c r="Q23" i="26" s="1"/>
  <c r="I23" i="26"/>
  <c r="P23" i="26" s="1"/>
  <c r="H23" i="26"/>
  <c r="O23" i="26" s="1"/>
  <c r="G23" i="26"/>
  <c r="N23" i="26" s="1"/>
  <c r="F23" i="26"/>
  <c r="M23" i="26" s="1"/>
  <c r="E23" i="26"/>
  <c r="L23" i="26" s="1"/>
  <c r="A23" i="26"/>
  <c r="A22" i="26"/>
  <c r="I22" i="26" s="1"/>
  <c r="P22" i="26" s="1"/>
  <c r="J21" i="26"/>
  <c r="Q21" i="26" s="1"/>
  <c r="H18" i="26" s="1"/>
  <c r="I21" i="26"/>
  <c r="P21" i="26" s="1"/>
  <c r="G18" i="26" s="1"/>
  <c r="E4" i="26" s="1"/>
  <c r="G21" i="26"/>
  <c r="N21" i="26" s="1"/>
  <c r="E18" i="26" s="1"/>
  <c r="E21" i="26"/>
  <c r="L21" i="26" s="1"/>
  <c r="C18" i="26" s="1"/>
  <c r="A21" i="26"/>
  <c r="B18" i="26"/>
  <c r="H12" i="26"/>
  <c r="F12" i="26"/>
  <c r="H11" i="26"/>
  <c r="G11" i="26"/>
  <c r="F11" i="26"/>
  <c r="E11" i="26"/>
  <c r="C11" i="26"/>
  <c r="D11" i="26" s="1"/>
  <c r="H10" i="26"/>
  <c r="G10" i="26"/>
  <c r="F10" i="26"/>
  <c r="E10" i="26"/>
  <c r="P8" i="26"/>
  <c r="N8" i="26"/>
  <c r="P7" i="26"/>
  <c r="N7" i="26"/>
  <c r="P6" i="26"/>
  <c r="N6" i="26"/>
  <c r="I6" i="26"/>
  <c r="H6" i="26"/>
  <c r="F6" i="26"/>
  <c r="P5" i="26"/>
  <c r="N5" i="26"/>
  <c r="F5" i="26"/>
  <c r="C5" i="26"/>
  <c r="D5" i="26" s="1"/>
  <c r="F4" i="26"/>
  <c r="E13" i="27" l="1"/>
  <c r="H21" i="26"/>
  <c r="O21" i="26" s="1"/>
  <c r="F18" i="26" s="1"/>
  <c r="F21" i="26"/>
  <c r="M21" i="26" s="1"/>
  <c r="D18" i="26" s="1"/>
  <c r="F28" i="26"/>
  <c r="M28" i="26" s="1"/>
  <c r="G28" i="26"/>
  <c r="N28" i="26" s="1"/>
  <c r="H29" i="26"/>
  <c r="O29" i="26" s="1"/>
  <c r="F29" i="26"/>
  <c r="M29" i="26" s="1"/>
  <c r="J61" i="26"/>
  <c r="Q61" i="26" s="1"/>
  <c r="I61" i="26"/>
  <c r="P61" i="26" s="1"/>
  <c r="H61" i="26"/>
  <c r="O61" i="26" s="1"/>
  <c r="G61" i="26"/>
  <c r="N61" i="26" s="1"/>
  <c r="F61" i="26"/>
  <c r="M61" i="26" s="1"/>
  <c r="I28" i="26"/>
  <c r="P28" i="26" s="1"/>
  <c r="G29" i="26"/>
  <c r="N29" i="26" s="1"/>
  <c r="E30" i="26"/>
  <c r="L30" i="26" s="1"/>
  <c r="E61" i="26"/>
  <c r="L61" i="26" s="1"/>
  <c r="J75" i="26"/>
  <c r="Q75" i="26" s="1"/>
  <c r="I75" i="26"/>
  <c r="P75" i="26" s="1"/>
  <c r="H75" i="26"/>
  <c r="O75" i="26" s="1"/>
  <c r="G75" i="26"/>
  <c r="N75" i="26" s="1"/>
  <c r="F75" i="26"/>
  <c r="M75" i="26" s="1"/>
  <c r="E75" i="26"/>
  <c r="L75" i="26" s="1"/>
  <c r="J27" i="26"/>
  <c r="Q27" i="26" s="1"/>
  <c r="H27" i="26"/>
  <c r="O27" i="26" s="1"/>
  <c r="J29" i="26"/>
  <c r="Q29" i="26" s="1"/>
  <c r="G30" i="26"/>
  <c r="N30" i="26" s="1"/>
  <c r="J41" i="26"/>
  <c r="Q41" i="26" s="1"/>
  <c r="I41" i="26"/>
  <c r="P41" i="26" s="1"/>
  <c r="H41" i="26"/>
  <c r="O41" i="26" s="1"/>
  <c r="J66" i="26"/>
  <c r="Q66" i="26" s="1"/>
  <c r="I66" i="26"/>
  <c r="P66" i="26" s="1"/>
  <c r="H66" i="26"/>
  <c r="O66" i="26" s="1"/>
  <c r="G66" i="26"/>
  <c r="N66" i="26" s="1"/>
  <c r="F66" i="26"/>
  <c r="M66" i="26" s="1"/>
  <c r="E66" i="26"/>
  <c r="L66" i="26" s="1"/>
  <c r="I24" i="26"/>
  <c r="P24" i="26" s="1"/>
  <c r="G24" i="26"/>
  <c r="N24" i="26" s="1"/>
  <c r="F24" i="26"/>
  <c r="M24" i="26" s="1"/>
  <c r="E22" i="26"/>
  <c r="L22" i="26" s="1"/>
  <c r="H24" i="26"/>
  <c r="O24" i="26" s="1"/>
  <c r="H28" i="26"/>
  <c r="O28" i="26" s="1"/>
  <c r="F22" i="26"/>
  <c r="M22" i="26" s="1"/>
  <c r="J24" i="26"/>
  <c r="Q24" i="26" s="1"/>
  <c r="G22" i="26"/>
  <c r="N22" i="26" s="1"/>
  <c r="G26" i="26"/>
  <c r="N26" i="26" s="1"/>
  <c r="E26" i="26"/>
  <c r="L26" i="26" s="1"/>
  <c r="J28" i="26"/>
  <c r="Q28" i="26" s="1"/>
  <c r="F30" i="26"/>
  <c r="M30" i="26" s="1"/>
  <c r="I38" i="26"/>
  <c r="P38" i="26" s="1"/>
  <c r="G35" i="26" s="1"/>
  <c r="E5" i="26" s="1"/>
  <c r="H38" i="26"/>
  <c r="O38" i="26" s="1"/>
  <c r="F35" i="26" s="1"/>
  <c r="G38" i="26"/>
  <c r="N38" i="26" s="1"/>
  <c r="E35" i="26" s="1"/>
  <c r="H22" i="26"/>
  <c r="O22" i="26" s="1"/>
  <c r="F26" i="26"/>
  <c r="M26" i="26" s="1"/>
  <c r="J22" i="26"/>
  <c r="Q22" i="26" s="1"/>
  <c r="H26" i="26"/>
  <c r="O26" i="26" s="1"/>
  <c r="E27" i="26"/>
  <c r="L27" i="26" s="1"/>
  <c r="H30" i="26"/>
  <c r="O30" i="26" s="1"/>
  <c r="F38" i="26"/>
  <c r="M38" i="26" s="1"/>
  <c r="D35" i="26" s="1"/>
  <c r="G40" i="26"/>
  <c r="N40" i="26" s="1"/>
  <c r="F40" i="26"/>
  <c r="M40" i="26" s="1"/>
  <c r="E40" i="26"/>
  <c r="L40" i="26" s="1"/>
  <c r="E41" i="26"/>
  <c r="L41" i="26" s="1"/>
  <c r="J58" i="26"/>
  <c r="Q58" i="26" s="1"/>
  <c r="I58" i="26"/>
  <c r="P58" i="26" s="1"/>
  <c r="H58" i="26"/>
  <c r="O58" i="26" s="1"/>
  <c r="G58" i="26"/>
  <c r="N58" i="26" s="1"/>
  <c r="F58" i="26"/>
  <c r="M58" i="26" s="1"/>
  <c r="E58" i="26"/>
  <c r="L58" i="26" s="1"/>
  <c r="J78" i="26"/>
  <c r="Q78" i="26" s="1"/>
  <c r="I78" i="26"/>
  <c r="P78" i="26" s="1"/>
  <c r="H78" i="26"/>
  <c r="O78" i="26" s="1"/>
  <c r="G78" i="26"/>
  <c r="N78" i="26" s="1"/>
  <c r="F78" i="26"/>
  <c r="M78" i="26" s="1"/>
  <c r="H43" i="26"/>
  <c r="O43" i="26" s="1"/>
  <c r="G43" i="26"/>
  <c r="N43" i="26" s="1"/>
  <c r="F43" i="26"/>
  <c r="M43" i="26" s="1"/>
  <c r="J46" i="26"/>
  <c r="Q46" i="26" s="1"/>
  <c r="I46" i="26"/>
  <c r="P46" i="26" s="1"/>
  <c r="H46" i="26"/>
  <c r="O46" i="26" s="1"/>
  <c r="G46" i="26"/>
  <c r="N46" i="26" s="1"/>
  <c r="F46" i="26"/>
  <c r="M46" i="26" s="1"/>
  <c r="E78" i="26"/>
  <c r="L78" i="26" s="1"/>
  <c r="I44" i="26"/>
  <c r="P44" i="26" s="1"/>
  <c r="E48" i="26"/>
  <c r="L48" i="26" s="1"/>
  <c r="H56" i="26"/>
  <c r="O56" i="26" s="1"/>
  <c r="F52" i="26" s="1"/>
  <c r="J62" i="26"/>
  <c r="Q62" i="26" s="1"/>
  <c r="E63" i="26"/>
  <c r="L63" i="26" s="1"/>
  <c r="H64" i="26"/>
  <c r="O64" i="26" s="1"/>
  <c r="E72" i="26"/>
  <c r="L72" i="26" s="1"/>
  <c r="C69" i="26" s="1"/>
  <c r="H73" i="26"/>
  <c r="O73" i="26" s="1"/>
  <c r="J79" i="26"/>
  <c r="Q79" i="26" s="1"/>
  <c r="E80" i="26"/>
  <c r="L80" i="26" s="1"/>
  <c r="H81" i="26"/>
  <c r="O81" i="26" s="1"/>
  <c r="F48" i="26"/>
  <c r="M48" i="26" s="1"/>
  <c r="F63" i="26"/>
  <c r="M63" i="26" s="1"/>
  <c r="F72" i="26"/>
  <c r="M72" i="26" s="1"/>
  <c r="D69" i="26" s="1"/>
  <c r="F80" i="26"/>
  <c r="M80" i="26" s="1"/>
  <c r="G48" i="26"/>
  <c r="N48" i="26" s="1"/>
  <c r="E57" i="26"/>
  <c r="L57" i="26" s="1"/>
  <c r="G63" i="26"/>
  <c r="N63" i="26" s="1"/>
  <c r="E65" i="26"/>
  <c r="L65" i="26" s="1"/>
  <c r="G72" i="26"/>
  <c r="N72" i="26" s="1"/>
  <c r="E69" i="26" s="1"/>
  <c r="E74" i="26"/>
  <c r="L74" i="26" s="1"/>
  <c r="G80" i="26"/>
  <c r="N80" i="26" s="1"/>
  <c r="E82" i="26"/>
  <c r="L82" i="26" s="1"/>
  <c r="H48" i="26"/>
  <c r="O48" i="26" s="1"/>
  <c r="F57" i="26"/>
  <c r="M57" i="26" s="1"/>
  <c r="H63" i="26"/>
  <c r="O63" i="26" s="1"/>
  <c r="F65" i="26"/>
  <c r="M65" i="26" s="1"/>
  <c r="H72" i="26"/>
  <c r="O72" i="26" s="1"/>
  <c r="F69" i="26" s="1"/>
  <c r="F74" i="26"/>
  <c r="M74" i="26" s="1"/>
  <c r="H80" i="26"/>
  <c r="O80" i="26" s="1"/>
  <c r="F82" i="26"/>
  <c r="M82" i="26" s="1"/>
  <c r="X23" i="13" l="1"/>
  <c r="X22" i="13"/>
  <c r="X21" i="13"/>
  <c r="X20" i="13"/>
  <c r="X19" i="13"/>
  <c r="X18" i="13"/>
  <c r="X17" i="13"/>
  <c r="X16" i="13"/>
  <c r="X15" i="13"/>
  <c r="X14" i="13"/>
  <c r="X13" i="13"/>
  <c r="X12" i="13"/>
  <c r="X11" i="13"/>
  <c r="X10" i="13"/>
  <c r="X9" i="13"/>
  <c r="X8" i="13"/>
  <c r="X7" i="13"/>
  <c r="X6" i="13"/>
  <c r="X5" i="13"/>
  <c r="X4" i="13"/>
  <c r="S23" i="13"/>
  <c r="N23" i="13"/>
  <c r="S22" i="13"/>
  <c r="N22" i="13"/>
  <c r="S21" i="13"/>
  <c r="N21" i="13"/>
  <c r="S20" i="13"/>
  <c r="N20" i="13"/>
  <c r="S19" i="13"/>
  <c r="N19" i="13"/>
  <c r="S18" i="13"/>
  <c r="N18" i="13"/>
  <c r="S17" i="13"/>
  <c r="N17" i="13"/>
  <c r="S16" i="13"/>
  <c r="N16" i="13"/>
  <c r="S15" i="13"/>
  <c r="N15" i="13"/>
  <c r="S14" i="13"/>
  <c r="N14" i="13"/>
  <c r="S13" i="13"/>
  <c r="N13" i="13"/>
  <c r="S12" i="13"/>
  <c r="N12" i="13"/>
  <c r="S11" i="13"/>
  <c r="N11" i="13"/>
  <c r="S10" i="13"/>
  <c r="N10" i="13"/>
  <c r="S9" i="13"/>
  <c r="N9" i="13"/>
  <c r="S8" i="13"/>
  <c r="N8" i="13"/>
  <c r="S7" i="13"/>
  <c r="N7" i="13"/>
  <c r="S6" i="13"/>
  <c r="N6" i="13"/>
  <c r="S5" i="13"/>
  <c r="N5" i="13"/>
  <c r="S4" i="13"/>
  <c r="N4" i="13"/>
  <c r="I23" i="13"/>
  <c r="I22" i="13"/>
  <c r="I21" i="13"/>
  <c r="I20" i="13"/>
  <c r="I19" i="13"/>
  <c r="I18" i="13"/>
  <c r="I17" i="13"/>
  <c r="I16" i="13"/>
  <c r="I15" i="13"/>
  <c r="I14" i="13"/>
  <c r="I13" i="13"/>
  <c r="I12" i="13"/>
  <c r="I11" i="13"/>
  <c r="I10" i="13"/>
  <c r="I9" i="13"/>
  <c r="I8" i="13"/>
  <c r="I7" i="13"/>
  <c r="I6" i="13"/>
  <c r="I5" i="13"/>
  <c r="I4" i="13"/>
  <c r="D23" i="13"/>
  <c r="D22" i="13"/>
  <c r="D21" i="13"/>
  <c r="D20" i="13"/>
  <c r="D19" i="13"/>
  <c r="D18" i="13"/>
  <c r="D17" i="13"/>
  <c r="D16" i="13"/>
  <c r="D15" i="13"/>
  <c r="D14" i="13"/>
  <c r="D13" i="13"/>
  <c r="D12" i="13"/>
  <c r="D11" i="13"/>
  <c r="D10" i="13"/>
  <c r="D9" i="13"/>
  <c r="D8" i="13"/>
  <c r="D7" i="13"/>
  <c r="D6" i="13"/>
  <c r="D5" i="13"/>
  <c r="D4" i="13"/>
  <c r="D4" i="23"/>
  <c r="B4" i="23"/>
  <c r="H42" i="12"/>
  <c r="I42" i="12"/>
  <c r="J42" i="12"/>
  <c r="K42" i="12"/>
  <c r="L42" i="12"/>
  <c r="M42" i="12"/>
  <c r="H44" i="12"/>
  <c r="I44" i="12"/>
  <c r="J44" i="12"/>
  <c r="K44" i="12"/>
  <c r="L44" i="12"/>
  <c r="M44" i="12"/>
  <c r="H64" i="12"/>
  <c r="I64" i="12"/>
  <c r="J64" i="12"/>
  <c r="K64" i="12"/>
  <c r="L64" i="12"/>
  <c r="M64" i="12"/>
  <c r="H56" i="12"/>
  <c r="I56" i="12"/>
  <c r="J56" i="12"/>
  <c r="K56" i="12"/>
  <c r="L56" i="12"/>
  <c r="M56" i="12"/>
  <c r="P64" i="12"/>
  <c r="N64" i="12"/>
  <c r="O64" i="12"/>
  <c r="P56" i="12"/>
  <c r="N56" i="12"/>
  <c r="P44" i="12"/>
  <c r="P42" i="12"/>
  <c r="N44" i="12"/>
  <c r="N42" i="12"/>
  <c r="O42" i="12"/>
  <c r="Y4" i="13" l="1"/>
  <c r="J4" i="13"/>
  <c r="T4" i="13"/>
  <c r="O4" i="13"/>
  <c r="E4" i="13"/>
  <c r="B25" i="2"/>
  <c r="E4" i="3" l="1"/>
  <c r="E5" i="3"/>
  <c r="E6" i="3"/>
  <c r="D4" i="3"/>
  <c r="D5" i="3"/>
  <c r="D6" i="3"/>
  <c r="D7" i="3"/>
  <c r="E9" i="3"/>
  <c r="D9" i="3"/>
  <c r="E8" i="3"/>
  <c r="D8" i="3"/>
  <c r="E10" i="3"/>
  <c r="D10" i="3"/>
  <c r="D11" i="3"/>
  <c r="D3" i="3"/>
  <c r="B23" i="1" l="1"/>
  <c r="B24" i="1"/>
  <c r="B25" i="1"/>
  <c r="B22" i="1"/>
  <c r="C19" i="1"/>
  <c r="C39" i="1"/>
  <c r="C40" i="1"/>
  <c r="C41" i="1"/>
  <c r="C42" i="1"/>
  <c r="C43" i="1"/>
  <c r="C44" i="1"/>
  <c r="C45" i="1"/>
  <c r="C46" i="1"/>
  <c r="C47" i="1"/>
  <c r="C48" i="1"/>
  <c r="C49" i="1"/>
  <c r="C50" i="1"/>
  <c r="C51" i="1"/>
  <c r="C52" i="1"/>
  <c r="C53" i="1"/>
  <c r="C54" i="1"/>
  <c r="C55" i="1"/>
  <c r="C56" i="1"/>
  <c r="B38" i="1"/>
  <c r="B39" i="1"/>
  <c r="B40" i="1"/>
  <c r="B41" i="1"/>
  <c r="B42" i="1"/>
  <c r="B43" i="1"/>
  <c r="B44" i="1"/>
  <c r="B45" i="1"/>
  <c r="B46" i="1"/>
  <c r="B47" i="1"/>
  <c r="B48" i="1"/>
  <c r="B49" i="1"/>
  <c r="B50" i="1"/>
  <c r="B51" i="1"/>
  <c r="B52" i="1"/>
  <c r="B53" i="1"/>
  <c r="B54" i="1"/>
  <c r="B55" i="1"/>
  <c r="B56" i="1"/>
  <c r="C37" i="1"/>
  <c r="C38" i="1"/>
  <c r="B37" i="1"/>
  <c r="AH23" i="13"/>
  <c r="AH22" i="13"/>
  <c r="AH21" i="13"/>
  <c r="AH20" i="13"/>
  <c r="AH19" i="13"/>
  <c r="AH18" i="13"/>
  <c r="AH17" i="13"/>
  <c r="AH16" i="13"/>
  <c r="AH15" i="13"/>
  <c r="AH14" i="13"/>
  <c r="AH13" i="13"/>
  <c r="AH12" i="13"/>
  <c r="AH11" i="13"/>
  <c r="AH10" i="13"/>
  <c r="AH9" i="13"/>
  <c r="AH8" i="13"/>
  <c r="AH7" i="13"/>
  <c r="AH6" i="13"/>
  <c r="AH5" i="13"/>
  <c r="AH4" i="13"/>
  <c r="AC23" i="13"/>
  <c r="AC22" i="13"/>
  <c r="AC21" i="13"/>
  <c r="AC20" i="13"/>
  <c r="AC19" i="13"/>
  <c r="AC18" i="13"/>
  <c r="AC17" i="13"/>
  <c r="AC16" i="13"/>
  <c r="AC15" i="13"/>
  <c r="AC14" i="13"/>
  <c r="AC13" i="13"/>
  <c r="AC12" i="13"/>
  <c r="AC11" i="13"/>
  <c r="AC10" i="13"/>
  <c r="AC9" i="13"/>
  <c r="AC8" i="13"/>
  <c r="AC7" i="13"/>
  <c r="AC6" i="13"/>
  <c r="AC5" i="13"/>
  <c r="AC4" i="13"/>
  <c r="AD4" i="13" l="1"/>
  <c r="AI4" i="13"/>
  <c r="O56" i="12" l="1"/>
  <c r="O44" i="12"/>
  <c r="F25" i="2"/>
  <c r="F27" i="2" s="1"/>
  <c r="E25" i="2"/>
  <c r="E27" i="2" s="1"/>
  <c r="D25" i="2"/>
  <c r="D27" i="2" s="1"/>
  <c r="C25" i="2"/>
  <c r="C27" i="2" s="1"/>
  <c r="B27" i="2"/>
  <c r="C23" i="1"/>
  <c r="C24" i="1"/>
  <c r="C25" i="1"/>
  <c r="C22" i="1"/>
  <c r="D23" i="1"/>
  <c r="D24" i="1"/>
  <c r="D25" i="1"/>
  <c r="D22" i="1"/>
  <c r="C26" i="1"/>
  <c r="A64" i="10" l="1"/>
  <c r="B36" i="1" l="1"/>
  <c r="B31" i="1" l="1"/>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2" i="10"/>
  <c r="C36" i="1" l="1"/>
  <c r="D4" i="6"/>
  <c r="C20" i="1"/>
  <c r="C17" i="1"/>
  <c r="D5" i="6" l="1"/>
  <c r="D6" i="6"/>
  <c r="B11" i="4"/>
  <c r="C11" i="4"/>
  <c r="B20" i="1" s="1"/>
  <c r="B19" i="1"/>
  <c r="B17" i="1"/>
  <c r="B18" i="1" s="1"/>
  <c r="E3" i="3"/>
  <c r="E7" i="3"/>
  <c r="E11" i="3"/>
  <c r="C7" i="6" l="1"/>
  <c r="B26" i="1" s="1"/>
  <c r="B27" i="1" s="1"/>
  <c r="B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Eva Harris</author>
  </authors>
  <commentList>
    <comment ref="B3" authorId="0" shapeId="0" xr:uid="{823B1C36-546E-4698-9AE8-55BE9152FE0D}">
      <text>
        <r>
          <rPr>
            <b/>
            <sz val="9"/>
            <color indexed="81"/>
            <rFont val="Tahoma"/>
            <family val="2"/>
          </rPr>
          <t>Eva Harris: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Eva Harris</author>
  </authors>
  <commentList>
    <comment ref="F1" authorId="0" shapeId="0" xr:uid="{34673B5D-2F82-4D24-AC7A-9A93D873B629}">
      <text>
        <r>
          <rPr>
            <b/>
            <sz val="9"/>
            <color indexed="81"/>
            <rFont val="Tahoma"/>
            <family val="2"/>
          </rPr>
          <t>Eva Harris:</t>
        </r>
        <r>
          <rPr>
            <sz val="9"/>
            <color indexed="81"/>
            <rFont val="Tahoma"/>
            <family val="2"/>
          </rPr>
          <t xml:space="preserve">
</t>
        </r>
      </text>
    </comment>
  </commentList>
</comments>
</file>

<file path=xl/sharedStrings.xml><?xml version="1.0" encoding="utf-8"?>
<sst xmlns="http://schemas.openxmlformats.org/spreadsheetml/2006/main" count="1172" uniqueCount="588">
  <si>
    <t>Background</t>
  </si>
  <si>
    <t>There is a growing body of evidence indicating land use and irrigation change has impacted water quality in our district. We need to ensure further changes in farm activities are effectively managed to promote improvements in water quality and ecosystem health.</t>
  </si>
  <si>
    <t xml:space="preserve">MHV Water holds resource consent CRC185857 to manage nitrogen loss discharges on behalf of all shareholders. The consent specifies a scheme nitrogen load limit for the Hekaeo/Hinds Catchment and includes specific requirements related to “Significant Change” and effects on sensitive receptors. The consent also includes extensive surface water and groundwater monitoring programmes and require a Remediation and Response plan if water quality trends continue to deteriorate.  </t>
  </si>
  <si>
    <t xml:space="preserve">Shareholders who wish to vary their farming activities in a way which trigger a “Significant Change”, or potentially impact water quality in the long-term must first seek approval from MHV Water. Applicants with a demonstrated history of excellent environmental performance and continuous improvement will have more flexibility. </t>
  </si>
  <si>
    <t>The following document specifies the information that must be provided for any proposed land use change to be approved.</t>
  </si>
  <si>
    <t>Definition of a Farm Activity Variation</t>
  </si>
  <si>
    <t xml:space="preserve">A FAVA is required where a Shareholder seeks a Significant Change[1] or to vary the Authorised Land Use (ALU) on their Property for activities at risk of increasing nitrogen losses in the long term.  Examples of variations in land use which are not “significant” under the consent, but require approval include, but are not limited to:- </t>
  </si>
  <si>
    <t xml:space="preserve">·         Long term increase in stocking rate relative to what was permitted </t>
  </si>
  <si>
    <t>·         Increase in irrigated area less than 10 ha</t>
  </si>
  <si>
    <t xml:space="preserve">·         Any intensification of your dairy system (e.g. move from Dairy system 2 to Dairy system 3) </t>
  </si>
  <si>
    <t>·         Change in land use</t>
  </si>
  <si>
    <r>
      <t>·</t>
    </r>
    <r>
      <rPr>
        <sz val="11"/>
        <color theme="1"/>
        <rFont val="Calibri"/>
        <family val="2"/>
        <scheme val="minor"/>
      </rPr>
      <t>         Increase in effective area</t>
    </r>
  </si>
  <si>
    <t xml:space="preserve">Where a proposed variation meets at least one of the above criteria (either for a new property entering the scheme or for an existing property), the change is long term, and likely to result in an increase in nitrogen losses, then the applicant will need to apply for a Farm Activity Variation.  </t>
  </si>
  <si>
    <t>It is noted some changes will also need resource consent from Environment Canterbury as required by the National Environment Standards for Freshwater (2020).</t>
  </si>
  <si>
    <t>[1] Significant Change means in relation to the farming activity on a Property means:</t>
  </si>
  <si>
    <r>
      <t>(a)</t>
    </r>
    <r>
      <rPr>
        <sz val="11"/>
        <color theme="1"/>
        <rFont val="Calibri"/>
        <family val="2"/>
        <scheme val="minor"/>
      </rPr>
      <t>     an increase in the area irrigated by more than 10 hectares;</t>
    </r>
  </si>
  <si>
    <r>
      <t>(b)</t>
    </r>
    <r>
      <rPr>
        <sz val="11"/>
        <color theme="1"/>
        <rFont val="Calibri"/>
        <family val="2"/>
        <scheme val="minor"/>
      </rPr>
      <t>    an increase in the area used for dairy farming (being the use of land by milking dairy cows) (whether irrigated or not) by more than 10 hectares;</t>
    </r>
  </si>
  <si>
    <r>
      <t>(c)</t>
    </r>
    <r>
      <rPr>
        <sz val="11"/>
        <color theme="1"/>
        <rFont val="Calibri"/>
        <family val="2"/>
        <scheme val="minor"/>
      </rPr>
      <t>     any increase in the area used for intensive winter grazing (being the grazing of livestock on annual forage crop at any time in the period 1 May to the following 30 September); and</t>
    </r>
  </si>
  <si>
    <r>
      <t>(d)</t>
    </r>
    <r>
      <rPr>
        <sz val="11"/>
        <color theme="1"/>
        <rFont val="Calibri"/>
        <family val="2"/>
        <scheme val="minor"/>
      </rPr>
      <t>    any increase in the area on a property of dairy support land (being the farming of non-milking dairy cows, including heifers),</t>
    </r>
  </si>
  <si>
    <r>
      <t xml:space="preserve">as compared to the maximum area used on that Property in any year (being the period of 1 July to 30 June) in the period 1 July 2014 to 30 June 2019. </t>
    </r>
    <r>
      <rPr>
        <sz val="11"/>
        <color theme="1"/>
        <rFont val="Calibri"/>
        <family val="2"/>
        <scheme val="minor"/>
      </rPr>
      <t>For clarity, any increase in irrigation area, and the area of land used for Dairy Farm Land and Dairy Support Land for the purpose of assessing if a change is “significant” will be defined based on the land use mapped for the property in the MHV QGIS mapping system at the commencement date of resource consent CRC185857 (13th May 2021).</t>
    </r>
  </si>
  <si>
    <t>FAVA Application Timeframes</t>
  </si>
  <si>
    <r>
      <t>·</t>
    </r>
    <r>
      <rPr>
        <sz val="11"/>
        <color theme="1"/>
        <rFont val="Calibri"/>
        <family val="2"/>
        <scheme val="minor"/>
      </rPr>
      <t>        All “High Risk” and “Significant Change” FAVA applications are reviewed by an Environmental Decisions Panel and approved by the MHV Water board.</t>
    </r>
  </si>
  <si>
    <r>
      <t>·</t>
    </r>
    <r>
      <rPr>
        <sz val="11"/>
        <color theme="1"/>
        <rFont val="Calibri"/>
        <family val="2"/>
        <scheme val="minor"/>
      </rPr>
      <t xml:space="preserve">        Allow at least 25 working days for processing a FAVA application. Some “High Risk” or “Significant Change” applications may take longer. Check with the Enviro Team for the cut off dates to receive “High Risk” or “Significant Change” applications for approval at the next Board meeting. </t>
    </r>
  </si>
  <si>
    <r>
      <t>·</t>
    </r>
    <r>
      <rPr>
        <sz val="11"/>
        <color theme="1"/>
        <rFont val="Calibri"/>
        <family val="2"/>
        <scheme val="minor"/>
      </rPr>
      <t xml:space="preserve">        Additional time will be required where there are any issues with the information provided, the Authorised Land Use had not been prepared for the property, external consultation is required or the application impacts a sensitive receptor. </t>
    </r>
  </si>
  <si>
    <r>
      <t>·</t>
    </r>
    <r>
      <rPr>
        <sz val="11"/>
        <color theme="1"/>
        <rFont val="Calibri"/>
        <family val="2"/>
        <scheme val="minor"/>
      </rPr>
      <t>        Please ensure you allow sufficient time for this process, before effecting any changes in farm activity.</t>
    </r>
  </si>
  <si>
    <r>
      <t>·</t>
    </r>
    <r>
      <rPr>
        <sz val="11"/>
        <color theme="1"/>
        <rFont val="Calibri"/>
        <family val="2"/>
        <scheme val="minor"/>
      </rPr>
      <t>        If in doubt, please seek advice from the Irrigo Enviro team in advance of submitting your application, particularly if related to a property sale to ensure due diligence timeframes are achievable.</t>
    </r>
  </si>
  <si>
    <t xml:space="preserve">Please note MHV Water will only approve changes which are scheduled to occur within 12 months of the application being approved. </t>
  </si>
  <si>
    <t xml:space="preserve">Once the FAVA is approved an FEP Audit will be carried out within 12 months by an Irrigo Approved Auditor. </t>
  </si>
  <si>
    <t>Application Checklist</t>
  </si>
  <si>
    <t>Yes</t>
  </si>
  <si>
    <t>Complete this application form</t>
  </si>
  <si>
    <t>Maps of the proposed activity (where irrigation or land use area changes)</t>
  </si>
  <si>
    <t>Evidence to support the proposal’s alignment with scheme values (where applicable)</t>
  </si>
  <si>
    <t>Provide sufficient details to Irrigo Environmental team to allow OverseerFM nutrient budgets to be prepared to ensure the following is demonstrated:</t>
  </si>
  <si>
    <t>o   Authorised nitrogen losses at Good Management Practice</t>
  </si>
  <si>
    <t>o   Your proposed nitrogen losses</t>
  </si>
  <si>
    <t xml:space="preserve">An active OverseerFM account with annual subscription paid and </t>
  </si>
  <si>
    <t>Access to the applicable OverseerFM nutrient budgets</t>
  </si>
  <si>
    <t>Where a piece of land is not currently within the MHV Enviro program please also include the following:</t>
  </si>
  <si>
    <t>YE2020 Overseer nutrient budget</t>
  </si>
  <si>
    <t xml:space="preserve">2020 Irrigation and farm system maps </t>
  </si>
  <si>
    <t>2009-13 Baseline Overseer nutrient budgets</t>
  </si>
  <si>
    <t>2009-13 Baseline irrigation and farm system maps</t>
  </si>
  <si>
    <t>Confirmation of the following land use activities within the reference period:</t>
  </si>
  <si>
    <t>o   Maximum area of intensive winter grazing (As defined by Section 3 of the National Environmental Standards for Freshwater 2020)</t>
  </si>
  <si>
    <t>o   Maximum area of irrigation</t>
  </si>
  <si>
    <t>o   Maximum area of land used for dairy support activities</t>
  </si>
  <si>
    <t>o   Maximum area of land used for dairy farming activities</t>
  </si>
  <si>
    <t>Demonstrate the property proposed to join the scheme complies with regulatory requirements</t>
  </si>
  <si>
    <t>Criteria to Apply for a FAVA</t>
  </si>
  <si>
    <t>Certain activities will result in an automatic decline of your FAVA application. Before an application is submitted, please check:</t>
  </si>
  <si>
    <t xml:space="preserve">Is the application to enterprise nutrients on a property located in the Hekaeo/Hinds catchment with N losses less than 21 kg N/ha? (i.e. irrigate or intensify a property by spreading nutrients from your existing MHV irrigated property) </t>
  </si>
  <si>
    <t xml:space="preserve">No FAVA or new water applications will be approved in the Hekeao/Hinds Plains catchment unless the property can operate within the property’s 2009-13 baseline (no enterprising of nutrients with another scheme property will be considered). </t>
  </si>
  <si>
    <t>Does your application rely on intensification on another property occurring? For instance, additional intensive winter grazing on another property?</t>
  </si>
  <si>
    <t xml:space="preserve">Your application will be automatically declined unless you can demonstrate the transfer of nutrients to another property is authorised. For instance, increasing cow numbers on a dairy platform will potentially result in an increase in winter grazing area and/or RSU on a winter grazing block. You will need to demonstrate the winter grazing block either complies with the scheme policies and/or national or regional rules before a FAVA will be considered.  </t>
  </si>
  <si>
    <t>Are you familiar with the farm system and mitigations modelled by your consultant to meet your nitrogen discharge allowance?</t>
  </si>
  <si>
    <t xml:space="preserve">All mitigations modelled to maintain or reduce your N loss need to be listed in the application form. Failure to document the proposed mitigations may result in your application being declined. </t>
  </si>
  <si>
    <t>Are all outstanding environmental issues addressed?</t>
  </si>
  <si>
    <t xml:space="preserve">Properties not currently operating at an “A” audit grade standard are unlikely to score sufficient points for a medium or high risk or significant change farm activity variations to achieve an approval. We recommend you address the outstanding issues, are re-audited and apply at a later date. </t>
  </si>
  <si>
    <t xml:space="preserve">Applicant details </t>
  </si>
  <si>
    <t>Date of Application</t>
  </si>
  <si>
    <t>FEP #</t>
  </si>
  <si>
    <t>Property name / ID</t>
  </si>
  <si>
    <t>Property Owner</t>
  </si>
  <si>
    <t>Property Owner Contact info</t>
  </si>
  <si>
    <t>Contact number/s</t>
  </si>
  <si>
    <t>Postal address</t>
  </si>
  <si>
    <t>Email</t>
  </si>
  <si>
    <t>Person responsible</t>
  </si>
  <si>
    <t>(if different from Property Owner)</t>
  </si>
  <si>
    <t>Role of person responsible</t>
  </si>
  <si>
    <t>Person responsible Contact info</t>
  </si>
  <si>
    <t>Farm Advisor</t>
  </si>
  <si>
    <t>Legal Advisor</t>
  </si>
  <si>
    <t xml:space="preserve">Proposed Land Use Description </t>
  </si>
  <si>
    <t>Describe the changes you are proposing to make</t>
  </si>
  <si>
    <t>Season Proposed Changes will Occur</t>
  </si>
  <si>
    <t xml:space="preserve">You are likely required to review or update your management practices to remain in your current nutrient footprint. Please list what these actions are below to ensure you operate the proposed activity as modelled for this approval. </t>
  </si>
  <si>
    <t xml:space="preserve">Proposed Mitigation </t>
  </si>
  <si>
    <t>Proposed Date of Implementation</t>
  </si>
  <si>
    <t>Farm Activity Variation Application Recommendation</t>
  </si>
  <si>
    <t>Name</t>
  </si>
  <si>
    <t>Date</t>
  </si>
  <si>
    <t>Prepared By:</t>
  </si>
  <si>
    <t>Reviewed By:</t>
  </si>
  <si>
    <t>Decision By:</t>
  </si>
  <si>
    <t>FEP</t>
  </si>
  <si>
    <t>Change Description</t>
  </si>
  <si>
    <t>Current Land Use</t>
  </si>
  <si>
    <t>Proposed Land Use</t>
  </si>
  <si>
    <t>Description</t>
  </si>
  <si>
    <t>Assessment Summary</t>
  </si>
  <si>
    <t>Grade</t>
  </si>
  <si>
    <t>Comment</t>
  </si>
  <si>
    <t>Proposal Significance</t>
  </si>
  <si>
    <t>Threshold</t>
  </si>
  <si>
    <t>Hurdles</t>
  </si>
  <si>
    <t>Nutrient Loss</t>
  </si>
  <si>
    <t>Budget</t>
  </si>
  <si>
    <t>kg N/ha</t>
  </si>
  <si>
    <t>Robustness</t>
  </si>
  <si>
    <t>Objectives</t>
  </si>
  <si>
    <t>Overall Score</t>
  </si>
  <si>
    <t>Difference</t>
  </si>
  <si>
    <t>Matrix Assessment</t>
  </si>
  <si>
    <t>Matrix - Current</t>
  </si>
  <si>
    <t>Matrix - Reduction</t>
  </si>
  <si>
    <t>Overall Recommendation</t>
  </si>
  <si>
    <t>Comments</t>
  </si>
  <si>
    <t>Recommended Conditions</t>
  </si>
  <si>
    <t>Risk Assessment</t>
  </si>
  <si>
    <t>Assessment Criteria</t>
  </si>
  <si>
    <t>ALU</t>
  </si>
  <si>
    <t>Proposed</t>
  </si>
  <si>
    <t>Difference (%)</t>
  </si>
  <si>
    <t>Permitted</t>
  </si>
  <si>
    <t>Low Risk</t>
  </si>
  <si>
    <t>Moderate Risk</t>
  </si>
  <si>
    <t>High Risk</t>
  </si>
  <si>
    <t>Significant Change</t>
  </si>
  <si>
    <t>RSU - Dairy</t>
  </si>
  <si>
    <t>Confirmation by Environmental Team</t>
  </si>
  <si>
    <t>Approval by MHV Water CE</t>
  </si>
  <si>
    <t>Recommended by EDP, Approved by Board</t>
  </si>
  <si>
    <t>RSU - Other</t>
  </si>
  <si>
    <t>Increase in irrigated area by up to 10 ha, provided following conditions are met:</t>
  </si>
  <si>
    <t>Less than increase 250 RSU on land not grazed by dairy animals</t>
  </si>
  <si>
    <t>Between 250-750 RSU increase on land not grazed by dairy animals</t>
  </si>
  <si>
    <t>Increase in RSU more than 750 RSU on land not grazed by dairy animals.</t>
  </si>
  <si>
    <t>More than 10 ha new irrigation</t>
  </si>
  <si>
    <t>RSU - Total</t>
  </si>
  <si>
    <r>
      <t>a.</t>
    </r>
    <r>
      <rPr>
        <sz val="9"/>
        <color rgb="FF262626"/>
        <rFont val="Times New Roman"/>
        <family val="1"/>
      </rPr>
      <t xml:space="preserve">       </t>
    </r>
    <r>
      <rPr>
        <sz val="9"/>
        <color rgb="FF262626"/>
        <rFont val="Calibri"/>
        <family val="2"/>
        <scheme val="minor"/>
      </rPr>
      <t>New irrigation is spray or sub-surface</t>
    </r>
  </si>
  <si>
    <t xml:space="preserve">Increase below 3% in RSU on land grazed by (or proposed to be grazed by) dairy animals </t>
  </si>
  <si>
    <t xml:space="preserve">Increase above 3%  in RSU on land grazed by (or proposed to be grazed by) dairy animals </t>
  </si>
  <si>
    <t>More than 10 ha dairy farm land</t>
  </si>
  <si>
    <t>Irrigated Area (ha)</t>
  </si>
  <si>
    <r>
      <t>b.</t>
    </r>
    <r>
      <rPr>
        <sz val="9"/>
        <color rgb="FF262626"/>
        <rFont val="Times New Roman"/>
        <family val="1"/>
      </rPr>
      <t xml:space="preserve">       </t>
    </r>
    <r>
      <rPr>
        <sz val="9"/>
        <color rgb="FF262626"/>
        <rFont val="Calibri"/>
        <family val="2"/>
        <scheme val="minor"/>
      </rPr>
      <t>Property already audited as being an “A”</t>
    </r>
  </si>
  <si>
    <t>Effective area increase less than 10 ha</t>
  </si>
  <si>
    <t xml:space="preserve">Increase in effective area greater than 10 ha </t>
  </si>
  <si>
    <t>Any increase in winter grazing</t>
  </si>
  <si>
    <t>Effective Area (ha)</t>
  </si>
  <si>
    <r>
      <t>c.</t>
    </r>
    <r>
      <rPr>
        <sz val="9"/>
        <color rgb="FF262626"/>
        <rFont val="Times New Roman"/>
        <family val="1"/>
      </rPr>
      <t xml:space="preserve">       </t>
    </r>
    <r>
      <rPr>
        <sz val="9"/>
        <color rgb="FF262626"/>
        <rFont val="Calibri"/>
        <family val="2"/>
        <scheme val="minor"/>
      </rPr>
      <t>No other variation to land use occurs</t>
    </r>
  </si>
  <si>
    <t>Increase in irrigated area less than 10 ha, which does not comply with permitted conditions.</t>
  </si>
  <si>
    <t xml:space="preserve">Change in land use </t>
  </si>
  <si>
    <t>Any increase in dairy support land</t>
  </si>
  <si>
    <t>LWRP Winter Grazing Area (ha)</t>
  </si>
  <si>
    <t>Any change on a property with, or adjacent to, a sensitive receptor</t>
  </si>
  <si>
    <t>NES Winter Grazing Area (ha)</t>
  </si>
  <si>
    <t>Information Required</t>
  </si>
  <si>
    <t>Area Dairy Farm Land (ha)</t>
  </si>
  <si>
    <t>Proposed Irrigation Maps Required Only</t>
  </si>
  <si>
    <t>Completed FAVA</t>
  </si>
  <si>
    <t>Completed FAVA application form</t>
  </si>
  <si>
    <t>Area Dairy Support Land (ha)</t>
  </si>
  <si>
    <t>Nutrient Budget assessment optional, can be Matrix only</t>
  </si>
  <si>
    <t>Overseer nutrient budget</t>
  </si>
  <si>
    <t>Catchment contaminant concentration and load assessment</t>
  </si>
  <si>
    <t xml:space="preserve">Change in Land Use </t>
  </si>
  <si>
    <r>
      <t xml:space="preserve">Approval from Te Runanga o Arowhenua </t>
    </r>
    <r>
      <rPr>
        <i/>
        <sz val="9"/>
        <color rgb="FF000000"/>
        <rFont val="Calibri"/>
        <family val="2"/>
        <scheme val="minor"/>
      </rPr>
      <t>if related to site of cultural significance</t>
    </r>
  </si>
  <si>
    <t>Sensitive Receptor on or adjacent to property?</t>
  </si>
  <si>
    <t>Includes Community Drinking Water Protection Zones, Site of Cultural Significance, Surface Water Body, Wetlands, Riparian areas</t>
  </si>
  <si>
    <t>Overall Comments</t>
  </si>
  <si>
    <t>Overall Risk</t>
  </si>
  <si>
    <t>Low</t>
  </si>
  <si>
    <t>Applicable?</t>
  </si>
  <si>
    <t>Where applicable, all proposals must provide supporting evidence to demonstrate effects are avoided, remedied or mitigated</t>
  </si>
  <si>
    <t>Enterprising of Block with N loss less than 16 kg N/ha</t>
  </si>
  <si>
    <t xml:space="preserve">Applicable to PC2 area only, prevents enterprising of nutrients developed properties with undeveloped properties.  </t>
  </si>
  <si>
    <t>Off-site mitigations authorised</t>
  </si>
  <si>
    <t>Applicable if application proposes activity which relies on a breach of environmental rules on another property.</t>
  </si>
  <si>
    <t>Impacts on sensitive areas:</t>
  </si>
  <si>
    <t>Applicable if any of the below are on or adjacent to the property proposing the change</t>
  </si>
  <si>
    <t>Wetlands</t>
  </si>
  <si>
    <t>Community Drinking Water Protection Zone</t>
  </si>
  <si>
    <t>Defined by the LWRP</t>
  </si>
  <si>
    <t>Waterbodies</t>
  </si>
  <si>
    <t>Includes springs, natural waterways and drains, excludes stockwater races or irrigation races.</t>
  </si>
  <si>
    <t>Sites of Cultural Significance</t>
  </si>
  <si>
    <t>As defined by Arowhenua</t>
  </si>
  <si>
    <t>Riparian Zone</t>
  </si>
  <si>
    <t>Includes SNAs, significant biodiversity adjacent to the property</t>
  </si>
  <si>
    <t>NES-FW 2020 Consent Required?</t>
  </si>
  <si>
    <t>See table below</t>
  </si>
  <si>
    <t>Other Resource Consent Required?</t>
  </si>
  <si>
    <t>E.g. check limitations of effluent discharge consents where more animals requested</t>
  </si>
  <si>
    <t>Result</t>
  </si>
  <si>
    <t>NES-FW 2020 Calculator</t>
  </si>
  <si>
    <t>Dairy Farm Land</t>
  </si>
  <si>
    <t>Dairy Support Land</t>
  </si>
  <si>
    <t>Intensive Winter Grazing[1]</t>
  </si>
  <si>
    <t>Irrigation on Dairy Farm Land</t>
  </si>
  <si>
    <t>Plantation Forestry</t>
  </si>
  <si>
    <t>2014-15 (ha)</t>
  </si>
  <si>
    <t>2015-16 (ha)</t>
  </si>
  <si>
    <t>2016-17 (ha)</t>
  </si>
  <si>
    <t>2017-18 (ha)</t>
  </si>
  <si>
    <t>2018-19 (ha)</t>
  </si>
  <si>
    <t>Sept 2020 (ha)</t>
  </si>
  <si>
    <t>Permitted NES Area</t>
  </si>
  <si>
    <t>Proposed (ha)</t>
  </si>
  <si>
    <t>NES Trigger</t>
  </si>
  <si>
    <t>+10 ha</t>
  </si>
  <si>
    <t>Any</t>
  </si>
  <si>
    <t>+ 10 ha</t>
  </si>
  <si>
    <t>+ 10 ha to pasture</t>
  </si>
  <si>
    <t>NES Triggered</t>
  </si>
  <si>
    <t>No</t>
  </si>
  <si>
    <t>[1] As defined in National Environmental Standards for Freshwater 2020</t>
  </si>
  <si>
    <t>Other Resource Consents Required</t>
  </si>
  <si>
    <t>Yes/No</t>
  </si>
  <si>
    <t xml:space="preserve">If required - status </t>
  </si>
  <si>
    <t>Effluent Storage Sufficient (if applicable)</t>
  </si>
  <si>
    <t>Effluent discharge consent will be complied with? (if applicable)</t>
  </si>
  <si>
    <t>Other Resource consents required?</t>
  </si>
  <si>
    <t>FAVA – Nutrient Budget Robustness Assessment</t>
  </si>
  <si>
    <r>
      <t>Date:</t>
    </r>
    <r>
      <rPr>
        <sz val="11"/>
        <rFont val="Arial"/>
        <family val="2"/>
      </rPr>
      <t xml:space="preserve"> </t>
    </r>
  </si>
  <si>
    <t xml:space="preserve">Reviewer name: </t>
  </si>
  <si>
    <t>FEP #:</t>
  </si>
  <si>
    <r>
      <t>Farm name:</t>
    </r>
    <r>
      <rPr>
        <sz val="11"/>
        <rFont val="Arial"/>
        <family val="2"/>
      </rPr>
      <t xml:space="preserve"> </t>
    </r>
  </si>
  <si>
    <r>
      <t>Farmer:</t>
    </r>
    <r>
      <rPr>
        <sz val="11"/>
        <rFont val="Arial"/>
        <family val="2"/>
      </rPr>
      <t xml:space="preserve"> </t>
    </r>
  </si>
  <si>
    <t>Nutrient budget preparation</t>
  </si>
  <si>
    <t>Date:</t>
  </si>
  <si>
    <t>Prepared by:</t>
  </si>
  <si>
    <t>Company:</t>
  </si>
  <si>
    <t xml:space="preserve">Baseline </t>
  </si>
  <si>
    <t>Reference Period</t>
  </si>
  <si>
    <t>2009-10</t>
  </si>
  <si>
    <t>2010-11</t>
  </si>
  <si>
    <t>2011-12</t>
  </si>
  <si>
    <t>2012-13</t>
  </si>
  <si>
    <t>2014-15</t>
  </si>
  <si>
    <t>2015-16</t>
  </si>
  <si>
    <t>2016-17</t>
  </si>
  <si>
    <t>2017-18</t>
  </si>
  <si>
    <t>2018-19</t>
  </si>
  <si>
    <t>2019-20</t>
  </si>
  <si>
    <t>ALU reference</t>
  </si>
  <si>
    <t>Scenario</t>
  </si>
  <si>
    <t>Scenario with reductions</t>
  </si>
  <si>
    <t>Overseer version:</t>
  </si>
  <si>
    <t>Type of budget</t>
  </si>
  <si>
    <t>Data received</t>
  </si>
  <si>
    <t xml:space="preserve">Workarounds used </t>
  </si>
  <si>
    <t>Follows O/S Best Practice Standards</t>
  </si>
  <si>
    <t>Scheme consistency standards applied</t>
  </si>
  <si>
    <t>Actual and consented N losses</t>
  </si>
  <si>
    <t>N losses to water (KgN/ha/yr)</t>
  </si>
  <si>
    <t>N losses to water - property (KgN/yr)</t>
  </si>
  <si>
    <t>GMP N losses to water (KgN/ha/yr)</t>
  </si>
  <si>
    <t>GMP N losses to water (KgN/yr)</t>
  </si>
  <si>
    <t>Nutrient budget and farm data comparion</t>
  </si>
  <si>
    <r>
      <rPr>
        <b/>
        <sz val="8"/>
        <color theme="1"/>
        <rFont val="Calibri"/>
        <family val="2"/>
        <scheme val="minor"/>
      </rPr>
      <t>Sensible</t>
    </r>
    <r>
      <rPr>
        <b/>
        <sz val="9"/>
        <color theme="1"/>
        <rFont val="Calibri"/>
        <family val="2"/>
        <scheme val="minor"/>
      </rPr>
      <t xml:space="preserve"> Y/N/?</t>
    </r>
  </si>
  <si>
    <t>Property area (ha)</t>
  </si>
  <si>
    <t>Effective/Blocked 
area (ha)</t>
  </si>
  <si>
    <t xml:space="preserve">Climate data </t>
  </si>
  <si>
    <t>Stock numbers</t>
  </si>
  <si>
    <t>Sheep (Winter)</t>
  </si>
  <si>
    <t>Beef cattle / dairy support (Winter)</t>
  </si>
  <si>
    <t>Dairy (Peak cows)</t>
  </si>
  <si>
    <t>Consented Peak Dairy Cows</t>
  </si>
  <si>
    <t>Dairy Stocking Rate (cows/ha)</t>
  </si>
  <si>
    <t>Total rsu</t>
  </si>
  <si>
    <t>rsu/eff ha</t>
  </si>
  <si>
    <t>Crop area</t>
  </si>
  <si>
    <t>Arable (ha)</t>
  </si>
  <si>
    <t>Forage (ha)</t>
  </si>
  <si>
    <t>Forage yield (T DM)</t>
  </si>
  <si>
    <t>Supplements</t>
  </si>
  <si>
    <t>Supplements Imported (TDM)</t>
  </si>
  <si>
    <t>Supplements Made (TDM)</t>
  </si>
  <si>
    <t>Supplements Made  and Fed out (TDM)</t>
  </si>
  <si>
    <t>Feed Imported/rsu</t>
  </si>
  <si>
    <t>Production</t>
  </si>
  <si>
    <t>Milksolids (KgMS)</t>
  </si>
  <si>
    <t>kg MS/cow</t>
  </si>
  <si>
    <t>Wool</t>
  </si>
  <si>
    <t>Meat</t>
  </si>
  <si>
    <t>Pasture Production</t>
  </si>
  <si>
    <t>Average PP</t>
  </si>
  <si>
    <t>Average utilisation</t>
  </si>
  <si>
    <t>Feed Balance</t>
  </si>
  <si>
    <t xml:space="preserve">Total DM kg Intake as per Overseer </t>
  </si>
  <si>
    <t xml:space="preserve">Total DM kg per RSU </t>
  </si>
  <si>
    <t>Fertiliser</t>
  </si>
  <si>
    <t>Average N added (kg/ha/yr)</t>
  </si>
  <si>
    <t>May/Jun/July Applications</t>
  </si>
  <si>
    <t>Effluent</t>
  </si>
  <si>
    <t>Application depth</t>
  </si>
  <si>
    <t>Area receiving effluent (ha)</t>
  </si>
  <si>
    <t>Proposed Rate Eff Application (kg N/ha)</t>
  </si>
  <si>
    <t>Consented area (ha)</t>
  </si>
  <si>
    <t>Structures</t>
  </si>
  <si>
    <t>Type</t>
  </si>
  <si>
    <t>% MA</t>
  </si>
  <si>
    <t>Hours/day</t>
  </si>
  <si>
    <t>Soil Type</t>
  </si>
  <si>
    <t>Soil Type 1</t>
  </si>
  <si>
    <t>Soil Type 1 (ha)</t>
  </si>
  <si>
    <t>Soil Type 1 (PAW@60cm)</t>
  </si>
  <si>
    <t>Soil Type 2</t>
  </si>
  <si>
    <t>Soil Type 2 (ha)</t>
  </si>
  <si>
    <t>Soil Type 2 (PAW@60cm)</t>
  </si>
  <si>
    <t>Soil Type 3</t>
  </si>
  <si>
    <t>Soil Type 3 (ha)</t>
  </si>
  <si>
    <t>Soil Type 3 (PAW@60cm)</t>
  </si>
  <si>
    <t>Soil Type 4</t>
  </si>
  <si>
    <t>Soil Type 4 (ha)</t>
  </si>
  <si>
    <t>Soil Type 4 (PAW@60cm)</t>
  </si>
  <si>
    <t>Soil Type 5</t>
  </si>
  <si>
    <t>Soil Type 5 (ha)</t>
  </si>
  <si>
    <t>Soil Type 5 (PAW@60cm)</t>
  </si>
  <si>
    <t>Irrigated area (ha)</t>
  </si>
  <si>
    <t>Total irrigated area</t>
  </si>
  <si>
    <t>System 1</t>
  </si>
  <si>
    <t>Area(ha)</t>
  </si>
  <si>
    <t>Schedule</t>
  </si>
  <si>
    <t>Strategy</t>
  </si>
  <si>
    <t>App rate (mm)</t>
  </si>
  <si>
    <t>Return rate (days)</t>
  </si>
  <si>
    <t>Trigger</t>
  </si>
  <si>
    <t>Depth Applied (mm/yr)</t>
  </si>
  <si>
    <t>System 2</t>
  </si>
  <si>
    <t>System 3</t>
  </si>
  <si>
    <t>System 4</t>
  </si>
  <si>
    <t>Overall Scenario Robustness Rating</t>
  </si>
  <si>
    <t>Robustness 2009-10</t>
  </si>
  <si>
    <t>Key Reasons For</t>
  </si>
  <si>
    <t>Robustness 2010-11</t>
  </si>
  <si>
    <t>Robustness 2011-12</t>
  </si>
  <si>
    <t>Robustness 2012-13</t>
  </si>
  <si>
    <t>Robustness 2014-15</t>
  </si>
  <si>
    <t>Robustness 2015-16</t>
  </si>
  <si>
    <t>Robustness 2016-17</t>
  </si>
  <si>
    <t>Robustness 2017-18</t>
  </si>
  <si>
    <t>Robustness 2018-19</t>
  </si>
  <si>
    <t>Robustness 2019-20</t>
  </si>
  <si>
    <t>Robustness Scenario</t>
  </si>
  <si>
    <t>Robustness Scenario - reductions</t>
  </si>
  <si>
    <t>Recommendation:</t>
  </si>
  <si>
    <t>Assessment - Matrix</t>
  </si>
  <si>
    <t>Authorised Land Use Summary</t>
  </si>
  <si>
    <t>Overall Matrix Assessment Summary</t>
  </si>
  <si>
    <t>Area (ha)</t>
  </si>
  <si>
    <t>% Secondary</t>
  </si>
  <si>
    <t>GMP Load</t>
  </si>
  <si>
    <t>GMP Rate</t>
  </si>
  <si>
    <t>Current Load</t>
  </si>
  <si>
    <t>Current Rate</t>
  </si>
  <si>
    <t>Current Load Status</t>
  </si>
  <si>
    <t>Primary</t>
  </si>
  <si>
    <t>Proposal@GMP</t>
  </si>
  <si>
    <t>Proposal@GMP+</t>
  </si>
  <si>
    <t>Secondary</t>
  </si>
  <si>
    <t>Matrix Result - Authorised</t>
  </si>
  <si>
    <t>Weighted Average</t>
  </si>
  <si>
    <t>Matrix Result - 2025</t>
  </si>
  <si>
    <t>Matrix Result - 2030</t>
  </si>
  <si>
    <t>Proposed Land Use Summary</t>
  </si>
  <si>
    <t>GMP+ Load</t>
  </si>
  <si>
    <t>GMP+ Rate</t>
  </si>
  <si>
    <t>Matrix Current</t>
  </si>
  <si>
    <t>Matrix Reductions</t>
  </si>
  <si>
    <t>Authorised Land Use (Primary)</t>
  </si>
  <si>
    <t>Base</t>
  </si>
  <si>
    <t>gmp</t>
  </si>
  <si>
    <t>GMP-Fert</t>
  </si>
  <si>
    <t>GMP-Irr</t>
  </si>
  <si>
    <t>GMP</t>
  </si>
  <si>
    <t>GMP+</t>
  </si>
  <si>
    <t>Total</t>
  </si>
  <si>
    <t>lookup</t>
  </si>
  <si>
    <t>Land Use</t>
  </si>
  <si>
    <t>Irrigation Type</t>
  </si>
  <si>
    <t>Baseline</t>
  </si>
  <si>
    <t>N Load
Base</t>
  </si>
  <si>
    <t>N Load 
gmp</t>
  </si>
  <si>
    <t>N Load
GMP-Fert</t>
  </si>
  <si>
    <t>N Load
GMP-Irr</t>
  </si>
  <si>
    <t>N Load
GMP</t>
  </si>
  <si>
    <t>N Load
GMP+</t>
  </si>
  <si>
    <t>Authorised Land Use (Secondary)</t>
  </si>
  <si>
    <t>Dairy wintering</t>
  </si>
  <si>
    <t>Proposed Land Use (Primary)</t>
  </si>
  <si>
    <t>Proposed Land Use (Secondary)</t>
  </si>
  <si>
    <t>Reductions Calculator</t>
  </si>
  <si>
    <t>Current</t>
  </si>
  <si>
    <t>NDA - BL</t>
  </si>
  <si>
    <t>NDA - GMP+</t>
  </si>
  <si>
    <t>Total Load Allowance</t>
  </si>
  <si>
    <t>Assessment - Nutrient Losses</t>
  </si>
  <si>
    <t>Weighting</t>
  </si>
  <si>
    <t>Score</t>
  </si>
  <si>
    <t>Discussion</t>
  </si>
  <si>
    <t>Performance History</t>
  </si>
  <si>
    <t>C or D audit grade = 0
B = 5-10, depending on reasons for B grade
A = 12
AM/A+ = 15
Where application is for a retrospective FAVA and a downgraded audit grade given, the scoring is based on what the audit grade would been if a FAVA wasn't needed. 
Points removed for:
-	Complaints (points removed per verified complaint within last 2 years depending on environmental significance of complaint and/or if complaint has been resolved permanently)
-	Notifications of non-compliance (depends on reasons for non-compliance)
- Non-compliance of resource consent conditions/LWRP requirements
-	Formal warnings issued (-5 to -15, depending on warning issued)
Points added where applicant is an active member of a catchment group or other community group formed to promote best practice within the industry, e.g. DairyNZ Community of Interest group, SFF research participant etc</t>
  </si>
  <si>
    <t>Nutrient Budget Robustness</t>
  </si>
  <si>
    <t>Full score for robust scenario NB less than reference year N loss
Points removed if:
-	Architecture of the reference NB is not comparable to the scenario modelled (e.g. soils, climate, irrigation etc).
-	Modelled N loss mitigations not included in the Application (-5 to -40 depending on situation)
-	N loss greater than reference year (-5 points per kg N/ha increase)
Points added if:
-	Proposed actions include nitrogen loss mitigations not currently modelled in Overseer</t>
  </si>
  <si>
    <t>2009-13 Baseline N loss (kg N/ha)</t>
  </si>
  <si>
    <t>Medium</t>
  </si>
  <si>
    <t>Reference N Loss (kg N/ha)</t>
  </si>
  <si>
    <t>Nitrogen Discharge Allowance (kg N/ha)</t>
  </si>
  <si>
    <t>High</t>
  </si>
  <si>
    <t>Proposed N Loss (kg N/ha)</t>
  </si>
  <si>
    <t>NA</t>
  </si>
  <si>
    <t>Assessment - Bacterial Load</t>
  </si>
  <si>
    <t>2019-20 Bacterial Load Risk</t>
  </si>
  <si>
    <t>Scenario Bacterial Load Risk</t>
  </si>
  <si>
    <t>Bacterial Source</t>
  </si>
  <si>
    <t>Risk</t>
  </si>
  <si>
    <t>Examples of sources of bacteria</t>
  </si>
  <si>
    <t>Animal holding areas</t>
  </si>
  <si>
    <t>Offal holes</t>
  </si>
  <si>
    <t>Run-off into critical source areas and soakholes</t>
  </si>
  <si>
    <t>Instantaneous stocking intensity</t>
  </si>
  <si>
    <t>Timing of grazing activities</t>
  </si>
  <si>
    <t>Effluent storage and spreading activities</t>
  </si>
  <si>
    <t>Assessment - P Loss</t>
  </si>
  <si>
    <t>2019-20 P Loss</t>
  </si>
  <si>
    <t>Scenario P Loss</t>
  </si>
  <si>
    <t>kg P</t>
  </si>
  <si>
    <t>Assessment - N Concentration</t>
  </si>
  <si>
    <t>2014-15 N Concentration</t>
  </si>
  <si>
    <t>2015-16 N Concentration</t>
  </si>
  <si>
    <t>2016-17 N Concentration</t>
  </si>
  <si>
    <t>2017-18 N Concentration</t>
  </si>
  <si>
    <t>2018-19 N Concentration</t>
  </si>
  <si>
    <t>2019-20* N Concentration</t>
  </si>
  <si>
    <t>Scenario N Concentration</t>
  </si>
  <si>
    <t>Block</t>
  </si>
  <si>
    <t>ha</t>
  </si>
  <si>
    <t>ppm</t>
  </si>
  <si>
    <t>Weighted Average N Concentration</t>
  </si>
  <si>
    <t>Assessment - Objectives</t>
  </si>
  <si>
    <t>Objective</t>
  </si>
  <si>
    <t>Level of Confidence</t>
  </si>
  <si>
    <t>Reasons For</t>
  </si>
  <si>
    <t>Reasons Against</t>
  </si>
  <si>
    <t>Evidence</t>
  </si>
  <si>
    <t>Drive Continuous Improvement</t>
  </si>
  <si>
    <t>Does this application promote continuous improvement or simply proposes same, average practice? Have they proposed alternative mitigations? High LOC for “A” grade SH, innovative mitigations, high level of engagement and participation in scheme events Points removed for lower audits grades, lack of engagement, “business as usual” applications</t>
  </si>
  <si>
    <t>Catchment Consistency</t>
  </si>
  <si>
    <t>How consistent is the application with activities which can occur outside of the scheme? High LOC where application is within baseline and/or reductions targets. Low LOC where application exceeds baseline and/or reductions targets</t>
  </si>
  <si>
    <t>How will activity impact on water quality? Has applicant proposed mitigations to improve water quality or off-set impacts? High LOC where innovative mitigations proposed, reduced stock numbers etc.  Low LOC where proposal increases intensity of stock, has potential impacts on sensitive environments, is unable to meet reduction targets. Is there a risk of ‘hotpotting’ occurring with the approval of this application ie cumulative negative water quality impacts</t>
  </si>
  <si>
    <t>•       Simple N Surplus for proposed scenario greater than the average Simple N Surplus from the previous 3 years rolling average (-15)
•       Any increase in contaminant loads or concentration relative to Sept 2020 for High Risk or Significant Change (-25)
•       Any increase in contaminant loads or concentration to reference years (-15)
•       If AEC oppose mitigations to effects to sites of significance (-10)
•       Mitigations proposed to ensure effects on sensitive receptors are not sufficient to avoid, remedy or mitigate (-10)
•       Application insufficiently demonstrates a reduction in bacterial loss to groundwater or surface water (-10)
•       Application insufficiently demonstrates a reduction in P loss to waterways (-10)</t>
  </si>
  <si>
    <t>Summary</t>
  </si>
  <si>
    <t>Hurdle</t>
  </si>
  <si>
    <t>Matrix</t>
  </si>
  <si>
    <t>Hurdles Met</t>
  </si>
  <si>
    <t>Dairy 1</t>
  </si>
  <si>
    <t>Pivot</t>
  </si>
  <si>
    <t>Very Light</t>
  </si>
  <si>
    <t>Hurdles Not Met</t>
  </si>
  <si>
    <t>Dairy 2</t>
  </si>
  <si>
    <t>Travelling/Sprayline</t>
  </si>
  <si>
    <t>Light</t>
  </si>
  <si>
    <t>Dairy 1 with Dairy Support</t>
  </si>
  <si>
    <t>Borderdyke</t>
  </si>
  <si>
    <t>Medium Heavy</t>
  </si>
  <si>
    <t>APPROVE</t>
  </si>
  <si>
    <t>Significant</t>
  </si>
  <si>
    <t>Dairy 2 with Dairy Support</t>
  </si>
  <si>
    <t>Dryland</t>
  </si>
  <si>
    <t>Deep Poorly Drained</t>
  </si>
  <si>
    <t>APPROVE - AM Only</t>
  </si>
  <si>
    <t>Dairy Support</t>
  </si>
  <si>
    <t>DECLINE</t>
  </si>
  <si>
    <t>Arable</t>
  </si>
  <si>
    <t>Sheep and Beef</t>
  </si>
  <si>
    <t>Scenario NB</t>
  </si>
  <si>
    <t>Dairy Wintering</t>
  </si>
  <si>
    <t>New Land</t>
  </si>
  <si>
    <t>Increase</t>
  </si>
  <si>
    <t>Year end</t>
  </si>
  <si>
    <t>Low application</t>
  </si>
  <si>
    <t>Decrease</t>
  </si>
  <si>
    <t>&lt;12mm</t>
  </si>
  <si>
    <t>No Change</t>
  </si>
  <si>
    <t>Predictive</t>
  </si>
  <si>
    <t>12-24mm</t>
  </si>
  <si>
    <t>&gt;24mm</t>
  </si>
  <si>
    <t>Scheduling</t>
  </si>
  <si>
    <t>Standard Conditions</t>
  </si>
  <si>
    <t>OverseerFM Account</t>
  </si>
  <si>
    <t>Fx dep / ret</t>
  </si>
  <si>
    <t xml:space="preserve">Standard Condition </t>
  </si>
  <si>
    <t>OverseerFM Farm Report</t>
  </si>
  <si>
    <t>Visual</t>
  </si>
  <si>
    <t>Resource Consent Requirement</t>
  </si>
  <si>
    <t>Other</t>
  </si>
  <si>
    <t>SW budget</t>
  </si>
  <si>
    <t>NES-FW 2020 Requirement</t>
  </si>
  <si>
    <t>SM - tapes</t>
  </si>
  <si>
    <t>Applicant Mitigation</t>
  </si>
  <si>
    <t>SM - probes</t>
  </si>
  <si>
    <t>Advanced Mitigation Requirement</t>
  </si>
  <si>
    <t>New Infrastructure Requirement</t>
  </si>
  <si>
    <t>N/A</t>
  </si>
  <si>
    <t>Trig pt. Fx dep</t>
  </si>
  <si>
    <t>Dep 2 tar. Fx ret</t>
  </si>
  <si>
    <t>Irrigation type</t>
  </si>
  <si>
    <t>Trig &amp; dep 2 tar</t>
  </si>
  <si>
    <t>None</t>
  </si>
  <si>
    <t>Default</t>
  </si>
  <si>
    <t>Linear &amp; Pivot</t>
  </si>
  <si>
    <t>Travelling</t>
  </si>
  <si>
    <t>Robust</t>
  </si>
  <si>
    <t>Spray lines</t>
  </si>
  <si>
    <t>Micro</t>
  </si>
  <si>
    <t>Solid set</t>
  </si>
  <si>
    <t>Check</t>
  </si>
  <si>
    <t>Border dyke</t>
  </si>
  <si>
    <t>Shifts</t>
  </si>
  <si>
    <t>Once per day</t>
  </si>
  <si>
    <t>Twice per day</t>
  </si>
  <si>
    <t>Recommended FAVA Conditions</t>
  </si>
  <si>
    <t>Reason</t>
  </si>
  <si>
    <t>Land use on the property is in accordance with the Permitted Land Use dated XX MONTH YYYY.</t>
  </si>
  <si>
    <t>Standard Condition</t>
  </si>
  <si>
    <t>Include all relevant standard conditions</t>
  </si>
  <si>
    <t xml:space="preserve">Nutrient losses for the property are less than XX kg N/ha (vX.X.X), or equivalent in a later version of Overseer. </t>
  </si>
  <si>
    <t>Include specific conditions to address:
•	Actions proposed in application to achieve reported N loss
•	Actions required to address non-compliance issues
•	Actions required to achieve reductions 
•	Actions required to ensure farming activity is as described in application (e.g. to address dubious modelling)</t>
  </si>
  <si>
    <t xml:space="preserve">The proposed change will occur within 12 (or otherwise agreed) months of the granting of this approval. </t>
  </si>
  <si>
    <t>Include rationale for proposed conditions in column "B", delete conditions which are not applicable as required</t>
  </si>
  <si>
    <t xml:space="preserve">The terms and conditions of this approval will expire with resource consent CRC185857 and may be reviewed at any time to align with a Board-approved directive or policy. </t>
  </si>
  <si>
    <t>Annual audit for the two seasons following the change being implemented</t>
  </si>
  <si>
    <t>Synthetic nitrogen fertiliser use will comply with the requirements of the National Environmental Standards for Freshwater 2020 from 1 July 2022.</t>
  </si>
  <si>
    <t>Intensive winter grazing activities will comply with the requirements of the National Environmental Standards for Freshwater 2020 from 1 July 2022.</t>
  </si>
  <si>
    <t>The property will be audited within 12 months of this approval being granted.</t>
  </si>
  <si>
    <t>Required where proposal triggers an audit for change in management/ownership or land use (note excludes increased irrigated area, or where land use does not change)</t>
  </si>
  <si>
    <t>Effluent discharge resource consent requirements are complied with.</t>
  </si>
  <si>
    <t>Effluent storage volumes are sufficient to comply with Dairy Effluent Storage Calculator.</t>
  </si>
  <si>
    <t>New irrigation systems are designed and installed to Industry Code of Practice Standards.</t>
  </si>
  <si>
    <t xml:space="preserve">Required for all new irrigation infrastructure </t>
  </si>
  <si>
    <t>Effluent systems meet Industry Code of Practice or equivalent standards.</t>
  </si>
  <si>
    <t>Required for all new/upgraded effluent systems</t>
  </si>
  <si>
    <t>Farming activities are implemented to ensure Advanced Mitigation targets are achieved by DD MM YYYY.</t>
  </si>
  <si>
    <t>Mgmt Std</t>
  </si>
  <si>
    <t>Land Use Type</t>
  </si>
  <si>
    <t>VL</t>
  </si>
  <si>
    <t>PC2 gmp</t>
  </si>
  <si>
    <t>Roto-rainer</t>
  </si>
  <si>
    <t>L</t>
  </si>
  <si>
    <t>Fert GMP</t>
  </si>
  <si>
    <t>MH</t>
  </si>
  <si>
    <t>Irr GMP</t>
  </si>
  <si>
    <t>DPD</t>
  </si>
  <si>
    <t>Fert + Irr GMP</t>
  </si>
  <si>
    <t>AM1</t>
  </si>
  <si>
    <t>LookUp</t>
  </si>
  <si>
    <t>Border-dyke</t>
  </si>
  <si>
    <t xml:space="preserve">Note: MHV Water Limited will invoice the applicant $500 for the time spent processing this application.  </t>
  </si>
  <si>
    <t>Declaration</t>
  </si>
  <si>
    <t>I declare the information I have provided is true and correct. If this application for a variation and farm activity is approved, I will ensure:</t>
  </si>
  <si>
    <r>
      <t>1.</t>
    </r>
    <r>
      <rPr>
        <i/>
        <sz val="7"/>
        <color theme="1"/>
        <rFont val="Times New Roman"/>
        <family val="1"/>
      </rPr>
      <t xml:space="preserve">      </t>
    </r>
    <r>
      <rPr>
        <i/>
        <sz val="10.5"/>
        <color theme="1"/>
        <rFont val="Calibri"/>
        <family val="2"/>
        <scheme val="minor"/>
      </rPr>
      <t xml:space="preserve">The farm activity variation will not exceed the nitrogen losses (or equivalent based on later versions of OverseerFM) proposed and approved by this application </t>
    </r>
  </si>
  <si>
    <r>
      <t>2.</t>
    </r>
    <r>
      <rPr>
        <i/>
        <sz val="7"/>
        <color theme="1"/>
        <rFont val="Times New Roman"/>
        <family val="1"/>
      </rPr>
      <t xml:space="preserve">      </t>
    </r>
    <r>
      <rPr>
        <i/>
        <sz val="10.5"/>
        <color theme="1"/>
        <rFont val="Calibri"/>
        <family val="2"/>
        <scheme val="minor"/>
      </rPr>
      <t>I maintain or implement Good Management Practices as described in this application</t>
    </r>
  </si>
  <si>
    <r>
      <t>3.</t>
    </r>
    <r>
      <rPr>
        <i/>
        <sz val="7"/>
        <color theme="1"/>
        <rFont val="Times New Roman"/>
        <family val="1"/>
      </rPr>
      <t xml:space="preserve">      </t>
    </r>
    <r>
      <rPr>
        <i/>
        <sz val="10.5"/>
        <color theme="1"/>
        <rFont val="Calibri"/>
        <family val="2"/>
        <scheme val="minor"/>
      </rPr>
      <t xml:space="preserve">The farm management mitigations proposed and modelled as part of this application are understood, realistic and achievable. </t>
    </r>
  </si>
  <si>
    <r>
      <t>4.</t>
    </r>
    <r>
      <rPr>
        <i/>
        <sz val="7"/>
        <color theme="1"/>
        <rFont val="Times New Roman"/>
        <family val="1"/>
      </rPr>
      <t xml:space="preserve">      </t>
    </r>
    <r>
      <rPr>
        <i/>
        <sz val="10.5"/>
        <color theme="1"/>
        <rFont val="Calibri"/>
        <family val="2"/>
        <scheme val="minor"/>
      </rPr>
      <t>The farm activity variation will be implemented within 12 months of this approval being granted</t>
    </r>
  </si>
  <si>
    <r>
      <t>5.</t>
    </r>
    <r>
      <rPr>
        <i/>
        <sz val="7"/>
        <color theme="1"/>
        <rFont val="Times New Roman"/>
        <family val="1"/>
      </rPr>
      <t xml:space="preserve">      </t>
    </r>
    <r>
      <rPr>
        <i/>
        <sz val="10.5"/>
        <color theme="1"/>
        <rFont val="Calibri"/>
        <family val="2"/>
        <scheme val="minor"/>
      </rPr>
      <t>The farm activity variation will be implemented within 12 months of this approval being granted</t>
    </r>
  </si>
  <si>
    <r>
      <t>I understand that failing to meet the above two conditions of this approval may result in a breach of the Water User Agreement and be subject to the Mayfield Hinds Valetta Water Limited internal compliance procedures</t>
    </r>
    <r>
      <rPr>
        <sz val="10.5"/>
        <color theme="1"/>
        <rFont val="Calibri"/>
        <family val="2"/>
        <scheme val="minor"/>
      </rPr>
      <t xml:space="preserve">. </t>
    </r>
  </si>
  <si>
    <t>Signed</t>
  </si>
  <si>
    <t>Name(s)</t>
  </si>
  <si>
    <t>The FAVA applicant agrees that MHV is entitled to review and change its policy at any time during the application process.  This reflects the rate of regulatory change that MHV is experiencing and the fact that MHV’s policy must continue to evolve.  For this reason, the applicant accepts that the application will be assessed against the MHV policy applicable at the date the application is considered by the Board of MHV as opposed to the date of application by the applicant.</t>
  </si>
  <si>
    <t xml:space="preserve">Catchment outcomes will be Improved
(includes assessments on Simple N Suplus, Nitrogen concentration, sensitive receptors, bacteria, phosphorus)   </t>
  </si>
  <si>
    <t>Matrix Result - 2035</t>
  </si>
  <si>
    <t xml:space="preserve">Current operation below NDA, but requires AM to be within current footprint. </t>
  </si>
  <si>
    <t xml:space="preserve">Proposed Mitigations </t>
  </si>
  <si>
    <t>Environmental Compliance History</t>
  </si>
  <si>
    <t>FEP Audit Grade</t>
  </si>
  <si>
    <t xml:space="preserve">Date of last FEP Audit </t>
  </si>
  <si>
    <t xml:space="preserve">Progress on meeting Actions </t>
  </si>
  <si>
    <t xml:space="preserve">Required and Recommened Actions from FEP Audit </t>
  </si>
  <si>
    <r>
      <rPr>
        <b/>
        <sz val="11"/>
        <color theme="1"/>
        <rFont val="Calibri"/>
        <family val="2"/>
        <scheme val="minor"/>
      </rPr>
      <t>Existing Demonstration of Continuous Improvement</t>
    </r>
    <r>
      <rPr>
        <sz val="11"/>
        <color theme="1"/>
        <rFont val="Calibri"/>
        <family val="2"/>
        <scheme val="minor"/>
      </rPr>
      <t xml:space="preserve">
(e.g. participation in trials, environmental extension programmes, additional training or leadership responsibilities, benchmarking data to support claims of excellent management etc )</t>
    </r>
  </si>
  <si>
    <t xml:space="preserve">If you are not a current MHV Shareholder, please include a copy of your most recent FEP Audit report with you application. </t>
  </si>
  <si>
    <t>Current FEP Audit status and a copy of most recent FEP Audit report</t>
  </si>
  <si>
    <t xml:space="preserve">Fertiliser </t>
  </si>
  <si>
    <t xml:space="preserve">Supplements </t>
  </si>
  <si>
    <t>Product</t>
  </si>
  <si>
    <t xml:space="preserve">Supplements and crop residues </t>
  </si>
  <si>
    <t>Nutrients Added</t>
  </si>
  <si>
    <t xml:space="preserve">Nutrients Removed </t>
  </si>
  <si>
    <t>2020/21</t>
  </si>
  <si>
    <t>2021/22</t>
  </si>
  <si>
    <t>Proposed Scenario</t>
  </si>
  <si>
    <t xml:space="preserve">3 year rolling average </t>
  </si>
  <si>
    <t xml:space="preserve">Difference </t>
  </si>
  <si>
    <t xml:space="preserve">Assessment - Purchased N Surplus </t>
  </si>
  <si>
    <t xml:space="preserve">Obtained from Farm Nutrient Budget within Farm Details Report </t>
  </si>
  <si>
    <t xml:space="preserve">* obtained from 2019-20 NB or most recent previous prior NB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</si>
</sst>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53" x14ac:knownFonts="1">
    <font>
      <sz val="11"/>
      <color theme="1"/>
      <name val="Calibri"/>
      <family val="2"/>
      <scheme val="minor"/>
    </font>
    <font>
      <sz val="11"/>
      <color theme="1"/>
      <name val="Calibri"/>
      <family val="2"/>
      <scheme val="minor"/>
    </font>
    <font>
      <sz val="9"/>
      <color theme="1"/>
      <name val="Calibri"/>
      <family val="2"/>
      <scheme val="minor"/>
    </font>
    <font>
      <sz val="9"/>
      <color rgb="FF000000"/>
      <name val="Calibri"/>
      <family val="2"/>
      <scheme val="minor"/>
    </font>
    <font>
      <sz val="9"/>
      <color theme="1"/>
      <name val="Calibri"/>
      <family val="2"/>
    </font>
    <font>
      <u/>
      <sz val="11"/>
      <color theme="10"/>
      <name val="Calibri"/>
      <family val="2"/>
      <scheme val="minor"/>
    </font>
    <font>
      <b/>
      <sz val="11"/>
      <color theme="1"/>
      <name val="Calibri"/>
      <family val="2"/>
      <scheme val="minor"/>
    </font>
    <font>
      <b/>
      <sz val="11"/>
      <color rgb="FF000000"/>
      <name val="Calibri"/>
      <family val="2"/>
      <scheme val="minor"/>
    </font>
    <font>
      <sz val="11"/>
      <color theme="1"/>
      <name val="Calibri"/>
      <family val="2"/>
    </font>
    <font>
      <b/>
      <sz val="9"/>
      <color indexed="81"/>
      <name val="Tahoma"/>
      <family val="2"/>
    </font>
    <font>
      <sz val="9"/>
      <color indexed="81"/>
      <name val="Tahoma"/>
      <family val="2"/>
    </font>
    <font>
      <b/>
      <sz val="24"/>
      <color theme="1"/>
      <name val="Calibri"/>
      <family val="2"/>
      <scheme val="minor"/>
    </font>
    <font>
      <b/>
      <i/>
      <sz val="11"/>
      <color theme="1"/>
      <name val="Calibri"/>
      <family val="2"/>
      <scheme val="minor"/>
    </font>
    <font>
      <b/>
      <i/>
      <sz val="16"/>
      <color theme="1"/>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b/>
      <i/>
      <sz val="14"/>
      <color theme="1"/>
      <name val="Calibri"/>
      <family val="2"/>
      <scheme val="minor"/>
    </font>
    <font>
      <i/>
      <sz val="11"/>
      <color theme="1"/>
      <name val="Calibri"/>
      <family val="2"/>
      <scheme val="minor"/>
    </font>
    <font>
      <b/>
      <sz val="14"/>
      <color theme="1"/>
      <name val="Calibri"/>
      <family val="2"/>
    </font>
    <font>
      <sz val="11"/>
      <color theme="0"/>
      <name val="Calibri"/>
      <family val="2"/>
      <scheme val="minor"/>
    </font>
    <font>
      <b/>
      <sz val="16"/>
      <color rgb="FF323E4F"/>
      <name val="Arial"/>
      <family val="2"/>
    </font>
    <font>
      <b/>
      <sz val="12"/>
      <color rgb="FF055B99"/>
      <name val="Arial"/>
      <family val="2"/>
    </font>
    <font>
      <b/>
      <sz val="11"/>
      <name val="Arial"/>
      <family val="2"/>
    </font>
    <font>
      <sz val="11"/>
      <name val="Arial"/>
      <family val="2"/>
    </font>
    <font>
      <b/>
      <sz val="12"/>
      <color theme="0"/>
      <name val="Calibri"/>
      <family val="2"/>
      <scheme val="minor"/>
    </font>
    <font>
      <b/>
      <sz val="9"/>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
      <b/>
      <i/>
      <sz val="9"/>
      <color theme="1"/>
      <name val="Calibri"/>
      <family val="2"/>
      <scheme val="minor"/>
    </font>
    <font>
      <b/>
      <sz val="11"/>
      <color theme="0"/>
      <name val="Arial"/>
      <family val="2"/>
    </font>
    <font>
      <sz val="11"/>
      <name val="Symbol"/>
      <family val="1"/>
      <charset val="2"/>
    </font>
    <font>
      <b/>
      <sz val="11"/>
      <color theme="1"/>
      <name val="Arial"/>
      <family val="2"/>
    </font>
    <font>
      <b/>
      <sz val="11"/>
      <color rgb="FFFFFFFF"/>
      <name val="Calibri"/>
      <family val="2"/>
      <scheme val="minor"/>
    </font>
    <font>
      <sz val="11"/>
      <color rgb="FF000000"/>
      <name val="Calibri"/>
      <family val="2"/>
      <scheme val="minor"/>
    </font>
    <font>
      <sz val="11"/>
      <color theme="1"/>
      <name val="Arial"/>
      <family val="2"/>
    </font>
    <font>
      <sz val="11"/>
      <name val="Calibri"/>
      <family val="2"/>
      <scheme val="minor"/>
    </font>
    <font>
      <b/>
      <sz val="11"/>
      <name val="Calibri"/>
      <family val="2"/>
      <scheme val="minor"/>
    </font>
    <font>
      <b/>
      <u/>
      <sz val="11"/>
      <name val="Calibri"/>
      <family val="2"/>
      <scheme val="minor"/>
    </font>
    <font>
      <b/>
      <sz val="10.5"/>
      <color theme="1"/>
      <name val="Calibri"/>
      <family val="2"/>
      <scheme val="minor"/>
    </font>
    <font>
      <i/>
      <sz val="10.5"/>
      <color theme="1"/>
      <name val="Calibri"/>
      <family val="2"/>
      <scheme val="minor"/>
    </font>
    <font>
      <b/>
      <sz val="13"/>
      <color rgb="FF000000"/>
      <name val="Calibri"/>
      <family val="2"/>
      <scheme val="minor"/>
    </font>
    <font>
      <sz val="9"/>
      <color rgb="FF262626"/>
      <name val="Calibri"/>
      <family val="2"/>
      <scheme val="minor"/>
    </font>
    <font>
      <sz val="9"/>
      <color rgb="FF262626"/>
      <name val="Times New Roman"/>
      <family val="1"/>
    </font>
    <font>
      <sz val="9"/>
      <color rgb="FF000000"/>
      <name val="Symbol"/>
      <family val="1"/>
      <charset val="2"/>
    </font>
    <font>
      <i/>
      <sz val="9"/>
      <color rgb="FF000000"/>
      <name val="Calibri"/>
      <family val="2"/>
      <scheme val="minor"/>
    </font>
    <font>
      <b/>
      <sz val="9"/>
      <color rgb="FF000000"/>
      <name val="Calibri"/>
      <family val="2"/>
      <scheme val="minor"/>
    </font>
    <font>
      <sz val="10.5"/>
      <color theme="1"/>
      <name val="Calibri"/>
      <family val="2"/>
      <scheme val="minor"/>
    </font>
    <font>
      <b/>
      <sz val="18"/>
      <color theme="1"/>
      <name val="Calibri"/>
      <family val="2"/>
      <scheme val="minor"/>
    </font>
    <font>
      <i/>
      <sz val="7"/>
      <color theme="1"/>
      <name val="Times New Roman"/>
      <family val="1"/>
    </font>
    <font>
      <b/>
      <i/>
      <sz val="10.5"/>
      <color theme="1"/>
      <name val="Calibri"/>
      <family val="2"/>
    </font>
  </fonts>
  <fills count="26">
    <fill>
      <patternFill patternType="none"/>
    </fill>
    <fill>
      <patternFill patternType="gray125"/>
    </fill>
    <fill>
      <patternFill patternType="solid">
        <fgColor rgb="FFB4C6E7"/>
        <bgColor indexed="64"/>
      </patternFill>
    </fill>
    <fill>
      <patternFill patternType="solid">
        <fgColor rgb="FF8EAADB"/>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rgb="FF00B0F0"/>
        <bgColor indexed="64"/>
      </patternFill>
    </fill>
    <fill>
      <patternFill patternType="solid">
        <fgColor rgb="FFF8F9F8"/>
        <bgColor indexed="64"/>
      </patternFill>
    </fill>
    <fill>
      <patternFill patternType="solid">
        <fgColor rgb="FFEFF9FF"/>
        <bgColor indexed="64"/>
      </patternFill>
    </fill>
    <fill>
      <patternFill patternType="solid">
        <fgColor rgb="FFD3E5F6"/>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EDEDED"/>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rgb="FFE5E9E7"/>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03">
    <xf numFmtId="0" fontId="0" fillId="0" borderId="0" xfId="0"/>
    <xf numFmtId="0" fontId="5" fillId="0" borderId="0" xfId="2" applyAlignment="1">
      <alignment vertical="center"/>
    </xf>
    <xf numFmtId="0" fontId="0" fillId="0" borderId="0" xfId="0" applyAlignment="1">
      <alignment wrapText="1"/>
    </xf>
    <xf numFmtId="0" fontId="6" fillId="0" borderId="1" xfId="0" applyFont="1" applyBorder="1" applyAlignment="1">
      <alignment wrapText="1"/>
    </xf>
    <xf numFmtId="0" fontId="6" fillId="0" borderId="1" xfId="0" applyFont="1" applyBorder="1" applyAlignment="1">
      <alignment horizontal="center" vertical="center" wrapText="1"/>
    </xf>
    <xf numFmtId="0" fontId="0" fillId="4" borderId="1" xfId="0" applyFill="1" applyBorder="1"/>
    <xf numFmtId="1" fontId="0" fillId="4" borderId="1" xfId="0" applyNumberFormat="1" applyFill="1" applyBorder="1" applyAlignment="1">
      <alignment horizontal="center"/>
    </xf>
    <xf numFmtId="0" fontId="0" fillId="4" borderId="1" xfId="0" applyFill="1" applyBorder="1" applyAlignment="1">
      <alignment horizontal="center"/>
    </xf>
    <xf numFmtId="3" fontId="0" fillId="4" borderId="1" xfId="0" applyNumberFormat="1" applyFill="1" applyBorder="1" applyAlignment="1">
      <alignment horizontal="center"/>
    </xf>
    <xf numFmtId="0" fontId="0" fillId="5" borderId="1" xfId="0" applyFill="1" applyBorder="1"/>
    <xf numFmtId="164" fontId="0" fillId="5" borderId="1" xfId="0" applyNumberFormat="1" applyFill="1" applyBorder="1" applyAlignment="1">
      <alignment horizontal="center" vertical="center"/>
    </xf>
    <xf numFmtId="0" fontId="0" fillId="6" borderId="1" xfId="0" applyFill="1" applyBorder="1"/>
    <xf numFmtId="164" fontId="0" fillId="6" borderId="1" xfId="0" applyNumberFormat="1" applyFill="1" applyBorder="1" applyAlignment="1">
      <alignment horizontal="center" vertical="center"/>
    </xf>
    <xf numFmtId="0" fontId="0" fillId="7" borderId="1" xfId="0" applyFill="1" applyBorder="1"/>
    <xf numFmtId="164" fontId="0" fillId="7" borderId="1" xfId="0" applyNumberFormat="1" applyFill="1" applyBorder="1" applyAlignment="1">
      <alignment horizontal="center" vertical="center"/>
    </xf>
    <xf numFmtId="0" fontId="0" fillId="8" borderId="1" xfId="0" applyFill="1" applyBorder="1"/>
    <xf numFmtId="164" fontId="0" fillId="8" borderId="1" xfId="0" applyNumberFormat="1" applyFill="1" applyBorder="1" applyAlignment="1">
      <alignment horizontal="center" vertical="center"/>
    </xf>
    <xf numFmtId="0" fontId="0" fillId="9" borderId="1" xfId="0" applyFill="1" applyBorder="1"/>
    <xf numFmtId="164" fontId="0" fillId="9" borderId="1" xfId="0" applyNumberFormat="1" applyFill="1" applyBorder="1" applyAlignment="1">
      <alignment horizontal="center" vertical="center"/>
    </xf>
    <xf numFmtId="0" fontId="0" fillId="11" borderId="1" xfId="0" applyFill="1" applyBorder="1"/>
    <xf numFmtId="0" fontId="6" fillId="11" borderId="2" xfId="0" applyFont="1" applyFill="1" applyBorder="1"/>
    <xf numFmtId="0" fontId="6" fillId="11" borderId="5" xfId="0" applyFont="1" applyFill="1" applyBorder="1"/>
    <xf numFmtId="0" fontId="0" fillId="11" borderId="6" xfId="0" applyFill="1" applyBorder="1"/>
    <xf numFmtId="0" fontId="6" fillId="11" borderId="7" xfId="0" applyFont="1" applyFill="1" applyBorder="1"/>
    <xf numFmtId="0" fontId="0" fillId="11" borderId="8" xfId="0" applyFill="1" applyBorder="1"/>
    <xf numFmtId="0" fontId="0" fillId="11" borderId="9" xfId="0" applyFill="1" applyBorder="1"/>
    <xf numFmtId="0" fontId="6" fillId="11" borderId="14" xfId="0" applyFont="1" applyFill="1" applyBorder="1"/>
    <xf numFmtId="0" fontId="12" fillId="0" borderId="0" xfId="0" applyFont="1"/>
    <xf numFmtId="0" fontId="0" fillId="11" borderId="3" xfId="0" applyFill="1" applyBorder="1"/>
    <xf numFmtId="0" fontId="0" fillId="11" borderId="0" xfId="0" applyFill="1"/>
    <xf numFmtId="0" fontId="0" fillId="11" borderId="28" xfId="0" applyFill="1" applyBorder="1"/>
    <xf numFmtId="0" fontId="0" fillId="11" borderId="27" xfId="0" applyFill="1" applyBorder="1"/>
    <xf numFmtId="0" fontId="6" fillId="11" borderId="27" xfId="0" applyFont="1" applyFill="1" applyBorder="1"/>
    <xf numFmtId="0" fontId="0" fillId="11" borderId="5" xfId="0" applyFill="1" applyBorder="1" applyAlignment="1">
      <alignment wrapText="1"/>
    </xf>
    <xf numFmtId="0" fontId="0" fillId="11" borderId="36" xfId="0" applyFill="1" applyBorder="1"/>
    <xf numFmtId="0" fontId="16" fillId="11" borderId="21" xfId="0" applyFont="1" applyFill="1" applyBorder="1"/>
    <xf numFmtId="0" fontId="16" fillId="11" borderId="44" xfId="0" applyFont="1" applyFill="1" applyBorder="1"/>
    <xf numFmtId="0" fontId="0" fillId="11" borderId="2" xfId="0" applyFill="1" applyBorder="1"/>
    <xf numFmtId="0" fontId="12" fillId="11" borderId="3" xfId="0" applyFont="1" applyFill="1" applyBorder="1"/>
    <xf numFmtId="0" fontId="0" fillId="11" borderId="5" xfId="0" applyFill="1" applyBorder="1"/>
    <xf numFmtId="0" fontId="0" fillId="11" borderId="7" xfId="0" applyFill="1" applyBorder="1"/>
    <xf numFmtId="0" fontId="6" fillId="11" borderId="46" xfId="0" applyFont="1" applyFill="1" applyBorder="1"/>
    <xf numFmtId="0" fontId="0" fillId="11" borderId="13" xfId="0" applyFill="1" applyBorder="1"/>
    <xf numFmtId="0" fontId="0" fillId="11" borderId="21" xfId="0" applyFill="1" applyBorder="1"/>
    <xf numFmtId="0" fontId="12" fillId="11" borderId="22" xfId="0" applyFont="1" applyFill="1" applyBorder="1"/>
    <xf numFmtId="0" fontId="0" fillId="11" borderId="3" xfId="0" applyFill="1" applyBorder="1" applyAlignment="1">
      <alignment horizontal="center" vertical="center"/>
    </xf>
    <xf numFmtId="165" fontId="0" fillId="11" borderId="1" xfId="3" applyNumberFormat="1" applyFont="1" applyFill="1" applyBorder="1"/>
    <xf numFmtId="0" fontId="0" fillId="11" borderId="38" xfId="0" applyFill="1" applyBorder="1"/>
    <xf numFmtId="165" fontId="0" fillId="11" borderId="37" xfId="3" applyNumberFormat="1" applyFont="1" applyFill="1" applyBorder="1"/>
    <xf numFmtId="0" fontId="12" fillId="11" borderId="21" xfId="0" applyFont="1" applyFill="1" applyBorder="1"/>
    <xf numFmtId="0" fontId="6" fillId="0" borderId="0" xfId="0" applyFont="1"/>
    <xf numFmtId="0" fontId="11" fillId="0" borderId="0" xfId="0" applyFont="1"/>
    <xf numFmtId="0" fontId="4" fillId="11" borderId="1"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3" fillId="11" borderId="3" xfId="0" applyFont="1" applyFill="1" applyBorder="1" applyAlignment="1">
      <alignment horizontal="center" vertical="top" wrapText="1"/>
    </xf>
    <xf numFmtId="0" fontId="4" fillId="11" borderId="3" xfId="0" applyFont="1" applyFill="1" applyBorder="1" applyAlignment="1">
      <alignment vertical="top" wrapText="1"/>
    </xf>
    <xf numFmtId="0" fontId="4" fillId="11" borderId="3" xfId="0" applyFont="1" applyFill="1" applyBorder="1" applyAlignment="1">
      <alignment horizontal="left" vertical="top" wrapText="1"/>
    </xf>
    <xf numFmtId="0" fontId="2" fillId="11" borderId="4" xfId="0" applyFont="1" applyFill="1" applyBorder="1" applyAlignment="1">
      <alignment vertical="top" wrapText="1"/>
    </xf>
    <xf numFmtId="0" fontId="0" fillId="0" borderId="0" xfId="0" applyAlignment="1">
      <alignment vertical="top"/>
    </xf>
    <xf numFmtId="0" fontId="2" fillId="11" borderId="1" xfId="0" applyFont="1" applyFill="1" applyBorder="1" applyAlignment="1">
      <alignment vertical="top" wrapText="1"/>
    </xf>
    <xf numFmtId="0" fontId="4" fillId="11" borderId="1" xfId="0" applyFont="1" applyFill="1" applyBorder="1" applyAlignment="1">
      <alignment horizontal="left" vertical="top" wrapText="1"/>
    </xf>
    <xf numFmtId="0" fontId="2" fillId="11" borderId="6" xfId="0" applyFont="1" applyFill="1" applyBorder="1" applyAlignment="1">
      <alignment vertical="top" wrapText="1"/>
    </xf>
    <xf numFmtId="0" fontId="3" fillId="11" borderId="1" xfId="0" applyFont="1" applyFill="1" applyBorder="1" applyAlignment="1">
      <alignment horizontal="center" vertical="top" wrapText="1"/>
    </xf>
    <xf numFmtId="0" fontId="2" fillId="11" borderId="8" xfId="0" applyFont="1" applyFill="1" applyBorder="1" applyAlignment="1">
      <alignment horizontal="center" vertical="top" wrapText="1"/>
    </xf>
    <xf numFmtId="0" fontId="4" fillId="11" borderId="8" xfId="0" applyFont="1" applyFill="1" applyBorder="1" applyAlignment="1">
      <alignment vertical="top" wrapText="1"/>
    </xf>
    <xf numFmtId="0" fontId="2" fillId="11" borderId="8" xfId="0" applyFont="1" applyFill="1" applyBorder="1" applyAlignment="1">
      <alignment vertical="top" wrapText="1"/>
    </xf>
    <xf numFmtId="0" fontId="2" fillId="11" borderId="9" xfId="0" applyFont="1" applyFill="1" applyBorder="1" applyAlignment="1">
      <alignment vertical="top" wrapText="1"/>
    </xf>
    <xf numFmtId="0" fontId="8" fillId="11" borderId="5" xfId="0" applyFont="1" applyFill="1" applyBorder="1" applyAlignment="1">
      <alignment horizontal="justify" vertical="center"/>
    </xf>
    <xf numFmtId="0" fontId="8" fillId="11" borderId="36" xfId="0" applyFont="1" applyFill="1" applyBorder="1" applyAlignment="1">
      <alignment horizontal="justify" vertical="center"/>
    </xf>
    <xf numFmtId="0" fontId="12" fillId="11" borderId="23" xfId="0" applyFont="1" applyFill="1" applyBorder="1"/>
    <xf numFmtId="0" fontId="8" fillId="11" borderId="2" xfId="0" applyFont="1" applyFill="1" applyBorder="1" applyAlignment="1">
      <alignment horizontal="left" vertical="top" wrapText="1"/>
    </xf>
    <xf numFmtId="0" fontId="8" fillId="11" borderId="5" xfId="0" applyFont="1" applyFill="1" applyBorder="1" applyAlignment="1">
      <alignment horizontal="left" vertical="top" wrapText="1"/>
    </xf>
    <xf numFmtId="0" fontId="8" fillId="11" borderId="7" xfId="0" applyFont="1" applyFill="1" applyBorder="1" applyAlignment="1">
      <alignment horizontal="left" vertical="top" wrapText="1"/>
    </xf>
    <xf numFmtId="0" fontId="20" fillId="12" borderId="22" xfId="0" applyFont="1" applyFill="1" applyBorder="1" applyAlignment="1">
      <alignment horizontal="center" vertical="center" wrapText="1"/>
    </xf>
    <xf numFmtId="0" fontId="15" fillId="12" borderId="22" xfId="0" applyFont="1" applyFill="1" applyBorder="1" applyAlignment="1">
      <alignment horizontal="right" vertical="center"/>
    </xf>
    <xf numFmtId="0" fontId="12" fillId="12" borderId="21" xfId="0" applyFont="1" applyFill="1" applyBorder="1" applyAlignment="1">
      <alignment vertical="center" wrapText="1"/>
    </xf>
    <xf numFmtId="0" fontId="12" fillId="12" borderId="22" xfId="0" applyFont="1" applyFill="1" applyBorder="1" applyAlignment="1">
      <alignment vertical="center" wrapText="1"/>
    </xf>
    <xf numFmtId="0" fontId="12" fillId="12" borderId="22" xfId="0" applyFont="1" applyFill="1" applyBorder="1" applyAlignment="1">
      <alignment horizontal="center" vertical="center" wrapText="1"/>
    </xf>
    <xf numFmtId="0" fontId="12" fillId="12" borderId="23" xfId="0" applyFont="1" applyFill="1" applyBorder="1" applyAlignment="1">
      <alignment vertical="center" wrapText="1"/>
    </xf>
    <xf numFmtId="0" fontId="6" fillId="11" borderId="21" xfId="0" applyFont="1" applyFill="1" applyBorder="1" applyAlignment="1">
      <alignment horizontal="right" vertical="center"/>
    </xf>
    <xf numFmtId="0" fontId="15" fillId="11" borderId="21" xfId="0" applyFont="1" applyFill="1" applyBorder="1"/>
    <xf numFmtId="0" fontId="22" fillId="0" borderId="48" xfId="0" applyFont="1" applyBorder="1" applyAlignment="1">
      <alignment horizontal="left" vertical="center" indent="3"/>
    </xf>
    <xf numFmtId="0" fontId="0" fillId="0" borderId="48" xfId="0" applyBorder="1"/>
    <xf numFmtId="0" fontId="0" fillId="0" borderId="48" xfId="0" applyBorder="1" applyAlignment="1">
      <alignment horizontal="center" vertical="center"/>
    </xf>
    <xf numFmtId="0" fontId="23" fillId="0" borderId="48" xfId="0" applyFont="1" applyBorder="1" applyAlignment="1">
      <alignment vertical="center"/>
    </xf>
    <xf numFmtId="0" fontId="0" fillId="0" borderId="0" xfId="0" applyAlignment="1">
      <alignment vertical="center"/>
    </xf>
    <xf numFmtId="0" fontId="0" fillId="0" borderId="52" xfId="0" applyBorder="1"/>
    <xf numFmtId="0" fontId="0" fillId="0" borderId="0" xfId="0" applyAlignment="1">
      <alignment horizontal="center" vertical="center"/>
    </xf>
    <xf numFmtId="0" fontId="0" fillId="0" borderId="53" xfId="0" applyBorder="1"/>
    <xf numFmtId="0" fontId="26" fillId="13" borderId="52" xfId="0" applyFont="1" applyFill="1" applyBorder="1"/>
    <xf numFmtId="0" fontId="21" fillId="13" borderId="0" xfId="0" applyFont="1" applyFill="1"/>
    <xf numFmtId="0" fontId="21" fillId="13" borderId="0" xfId="0" applyFont="1" applyFill="1" applyAlignment="1">
      <alignment horizontal="center" vertical="center"/>
    </xf>
    <xf numFmtId="0" fontId="21" fillId="13" borderId="53" xfId="0" applyFont="1" applyFill="1" applyBorder="1"/>
    <xf numFmtId="0" fontId="0" fillId="0" borderId="53" xfId="0" applyBorder="1" applyAlignment="1">
      <alignment vertical="center"/>
    </xf>
    <xf numFmtId="0" fontId="0" fillId="11" borderId="48" xfId="0" applyFill="1" applyBorder="1" applyAlignment="1">
      <alignment horizontal="center" vertical="center"/>
    </xf>
    <xf numFmtId="0" fontId="26" fillId="13" borderId="48" xfId="0" applyFont="1" applyFill="1" applyBorder="1"/>
    <xf numFmtId="0" fontId="0" fillId="13" borderId="48" xfId="0" applyFill="1" applyBorder="1"/>
    <xf numFmtId="0" fontId="0" fillId="13" borderId="48" xfId="0" applyFill="1" applyBorder="1" applyAlignment="1">
      <alignment horizontal="center" vertical="center"/>
    </xf>
    <xf numFmtId="0" fontId="21" fillId="13" borderId="48" xfId="0" applyFont="1" applyFill="1" applyBorder="1"/>
    <xf numFmtId="0" fontId="21" fillId="13" borderId="48" xfId="0" applyFont="1" applyFill="1" applyBorder="1" applyAlignment="1">
      <alignment horizontal="center" vertical="center"/>
    </xf>
    <xf numFmtId="0" fontId="6" fillId="0" borderId="48" xfId="0" applyFont="1" applyBorder="1"/>
    <xf numFmtId="0" fontId="27" fillId="0" borderId="48" xfId="0" applyFont="1" applyBorder="1" applyAlignment="1">
      <alignment horizontal="center" vertical="center" wrapText="1"/>
    </xf>
    <xf numFmtId="0" fontId="0" fillId="0" borderId="48" xfId="0" applyBorder="1" applyAlignment="1">
      <alignment horizontal="left" vertical="center" indent="2"/>
    </xf>
    <xf numFmtId="0" fontId="31" fillId="0" borderId="48" xfId="0" applyFont="1" applyBorder="1" applyAlignment="1">
      <alignment horizontal="center" vertical="center"/>
    </xf>
    <xf numFmtId="0" fontId="0" fillId="0" borderId="52" xfId="0" applyBorder="1" applyAlignment="1">
      <alignment vertical="center"/>
    </xf>
    <xf numFmtId="0" fontId="15" fillId="12" borderId="18" xfId="0" applyFont="1" applyFill="1" applyBorder="1" applyAlignment="1">
      <alignment vertical="center"/>
    </xf>
    <xf numFmtId="0" fontId="15" fillId="12" borderId="19" xfId="0" applyFont="1" applyFill="1" applyBorder="1" applyAlignment="1">
      <alignment vertical="center"/>
    </xf>
    <xf numFmtId="0" fontId="6" fillId="11" borderId="61" xfId="0" applyFont="1" applyFill="1" applyBorder="1"/>
    <xf numFmtId="0" fontId="0" fillId="11" borderId="5" xfId="0" applyFill="1" applyBorder="1" applyAlignment="1">
      <alignment horizontal="justify" vertical="center"/>
    </xf>
    <xf numFmtId="0" fontId="0" fillId="11" borderId="47" xfId="0" applyFill="1" applyBorder="1" applyAlignment="1">
      <alignment horizontal="center" vertical="center"/>
    </xf>
    <xf numFmtId="0" fontId="0" fillId="0" borderId="50" xfId="0" applyBorder="1" applyAlignment="1">
      <alignment horizontal="left" vertical="center" wrapText="1" indent="1"/>
    </xf>
    <xf numFmtId="0" fontId="0" fillId="0" borderId="50" xfId="0" applyBorder="1" applyAlignment="1">
      <alignment horizontal="left" vertical="center" wrapText="1"/>
    </xf>
    <xf numFmtId="0" fontId="0" fillId="0" borderId="50" xfId="0" applyBorder="1" applyAlignment="1">
      <alignment horizontal="left" vertical="center" indent="3"/>
    </xf>
    <xf numFmtId="0" fontId="0" fillId="0" borderId="50" xfId="0" applyBorder="1" applyAlignment="1">
      <alignment horizontal="left" vertical="center" indent="2"/>
    </xf>
    <xf numFmtId="0" fontId="0" fillId="0" borderId="50" xfId="0" applyBorder="1" applyAlignment="1">
      <alignment horizontal="left" vertical="center" wrapText="1" indent="2"/>
    </xf>
    <xf numFmtId="0" fontId="6" fillId="0" borderId="50" xfId="0" applyFont="1" applyBorder="1" applyAlignment="1">
      <alignment horizontal="left" vertical="center"/>
    </xf>
    <xf numFmtId="0" fontId="0" fillId="0" borderId="50" xfId="0" applyBorder="1" applyAlignment="1">
      <alignment horizontal="left" vertical="center" indent="1"/>
    </xf>
    <xf numFmtId="0" fontId="30" fillId="0" borderId="50" xfId="0" applyFont="1" applyBorder="1" applyAlignment="1">
      <alignment horizontal="left" vertical="center" wrapText="1" indent="1"/>
    </xf>
    <xf numFmtId="0" fontId="0" fillId="0" borderId="48" xfId="0" applyBorder="1" applyAlignment="1">
      <alignment horizontal="left" vertical="center"/>
    </xf>
    <xf numFmtId="0" fontId="0" fillId="11" borderId="1" xfId="0" applyFill="1" applyBorder="1" applyAlignment="1">
      <alignment horizontal="left" vertical="center" wrapText="1"/>
    </xf>
    <xf numFmtId="0" fontId="0" fillId="0" borderId="0" xfId="0" applyAlignment="1">
      <alignment horizontal="center"/>
    </xf>
    <xf numFmtId="0" fontId="6" fillId="11" borderId="63" xfId="0" applyFont="1" applyFill="1" applyBorder="1" applyAlignment="1">
      <alignment horizontal="left" vertical="center"/>
    </xf>
    <xf numFmtId="0" fontId="0" fillId="11" borderId="64" xfId="0" applyFill="1" applyBorder="1" applyAlignment="1">
      <alignment horizontal="center" vertical="center"/>
    </xf>
    <xf numFmtId="0" fontId="0" fillId="11" borderId="1" xfId="0" applyFill="1" applyBorder="1" applyAlignment="1">
      <alignment vertical="center"/>
    </xf>
    <xf numFmtId="0" fontId="0" fillId="11" borderId="4" xfId="0" applyFill="1" applyBorder="1" applyAlignment="1">
      <alignment horizontal="center" vertical="center"/>
    </xf>
    <xf numFmtId="0" fontId="0" fillId="11" borderId="3" xfId="0" applyFill="1" applyBorder="1" applyAlignment="1">
      <alignment vertical="center"/>
    </xf>
    <xf numFmtId="0" fontId="0" fillId="11" borderId="6" xfId="0" applyFill="1" applyBorder="1" applyAlignment="1">
      <alignment horizontal="center" vertical="center"/>
    </xf>
    <xf numFmtId="0" fontId="0" fillId="11" borderId="16" xfId="0" applyFill="1" applyBorder="1" applyAlignment="1">
      <alignment horizontal="center"/>
    </xf>
    <xf numFmtId="0" fontId="0" fillId="11" borderId="11" xfId="0" applyFill="1" applyBorder="1" applyAlignment="1">
      <alignment horizontal="center"/>
    </xf>
    <xf numFmtId="0" fontId="0" fillId="11" borderId="8" xfId="0" applyFill="1" applyBorder="1" applyAlignment="1">
      <alignment vertical="center"/>
    </xf>
    <xf numFmtId="0" fontId="0" fillId="11" borderId="9" xfId="0" applyFill="1" applyBorder="1" applyAlignment="1">
      <alignment horizontal="center" vertical="center"/>
    </xf>
    <xf numFmtId="0" fontId="6" fillId="11" borderId="3" xfId="0" applyFont="1" applyFill="1" applyBorder="1"/>
    <xf numFmtId="0" fontId="12" fillId="11" borderId="16" xfId="0" applyFont="1" applyFill="1" applyBorder="1"/>
    <xf numFmtId="0" fontId="15" fillId="12" borderId="14" xfId="0" applyFont="1" applyFill="1" applyBorder="1"/>
    <xf numFmtId="0" fontId="12" fillId="11" borderId="15" xfId="0" applyFont="1" applyFill="1" applyBorder="1"/>
    <xf numFmtId="0" fontId="6" fillId="11" borderId="7" xfId="0" applyFont="1" applyFill="1" applyBorder="1" applyAlignment="1">
      <alignment horizontal="right" vertical="center"/>
    </xf>
    <xf numFmtId="0" fontId="28" fillId="11" borderId="5" xfId="0" applyFont="1" applyFill="1" applyBorder="1" applyAlignment="1">
      <alignment horizontal="left" indent="1"/>
    </xf>
    <xf numFmtId="0" fontId="0" fillId="11" borderId="5" xfId="0" applyFill="1" applyBorder="1" applyAlignment="1">
      <alignment horizontal="left"/>
    </xf>
    <xf numFmtId="0" fontId="19" fillId="0" borderId="0" xfId="0" applyFont="1"/>
    <xf numFmtId="0" fontId="0" fillId="0" borderId="0" xfId="0" applyAlignment="1">
      <alignment horizontal="left" vertical="center" indent="3"/>
    </xf>
    <xf numFmtId="0" fontId="0" fillId="16" borderId="5" xfId="0" applyFill="1" applyBorder="1"/>
    <xf numFmtId="1" fontId="0" fillId="11" borderId="1" xfId="0" applyNumberFormat="1" applyFill="1" applyBorder="1"/>
    <xf numFmtId="1" fontId="0" fillId="16" borderId="6" xfId="0" applyNumberFormat="1" applyFill="1" applyBorder="1"/>
    <xf numFmtId="0" fontId="0" fillId="0" borderId="1" xfId="0" applyBorder="1" applyAlignment="1" applyProtection="1">
      <alignment vertical="center" wrapText="1"/>
      <protection locked="0"/>
    </xf>
    <xf numFmtId="0" fontId="6" fillId="16" borderId="40" xfId="0" applyFont="1" applyFill="1" applyBorder="1"/>
    <xf numFmtId="0" fontId="6" fillId="16" borderId="41" xfId="0" applyFont="1" applyFill="1" applyBorder="1"/>
    <xf numFmtId="0" fontId="0" fillId="16" borderId="68" xfId="0" applyFill="1" applyBorder="1"/>
    <xf numFmtId="0" fontId="6" fillId="16" borderId="73" xfId="0" applyFont="1" applyFill="1" applyBorder="1" applyAlignment="1">
      <alignment wrapText="1"/>
    </xf>
    <xf numFmtId="0" fontId="0" fillId="16" borderId="1" xfId="0" applyFill="1" applyBorder="1"/>
    <xf numFmtId="0" fontId="6" fillId="16" borderId="24" xfId="0" applyFont="1" applyFill="1" applyBorder="1" applyAlignment="1">
      <alignment wrapText="1"/>
    </xf>
    <xf numFmtId="1" fontId="0" fillId="16" borderId="33" xfId="0" applyNumberFormat="1" applyFill="1" applyBorder="1"/>
    <xf numFmtId="0" fontId="0" fillId="11" borderId="3" xfId="0" applyFill="1" applyBorder="1" applyAlignment="1">
      <alignment vertical="center" wrapText="1"/>
    </xf>
    <xf numFmtId="0" fontId="0" fillId="11" borderId="1" xfId="0" applyFill="1" applyBorder="1" applyAlignment="1">
      <alignment vertical="center" wrapText="1"/>
    </xf>
    <xf numFmtId="0" fontId="0" fillId="11" borderId="2" xfId="0" applyFill="1" applyBorder="1" applyAlignment="1">
      <alignment vertical="center" wrapText="1"/>
    </xf>
    <xf numFmtId="0" fontId="0" fillId="11" borderId="5" xfId="0" applyFill="1" applyBorder="1" applyAlignment="1">
      <alignment vertical="center" wrapText="1"/>
    </xf>
    <xf numFmtId="0" fontId="0" fillId="11" borderId="7" xfId="0" applyFill="1" applyBorder="1" applyAlignment="1">
      <alignment vertical="center" wrapText="1"/>
    </xf>
    <xf numFmtId="0" fontId="0" fillId="11" borderId="8" xfId="0" applyFill="1" applyBorder="1" applyAlignment="1">
      <alignment vertical="center" wrapText="1"/>
    </xf>
    <xf numFmtId="0" fontId="6" fillId="17" borderId="21" xfId="0" applyFont="1" applyFill="1" applyBorder="1" applyAlignment="1">
      <alignment vertical="center"/>
    </xf>
    <xf numFmtId="0" fontId="6" fillId="17" borderId="22" xfId="0" applyFont="1" applyFill="1" applyBorder="1" applyAlignment="1">
      <alignment horizontal="center" vertical="center"/>
    </xf>
    <xf numFmtId="0" fontId="6" fillId="17" borderId="23" xfId="0" applyFont="1" applyFill="1" applyBorder="1" applyAlignment="1">
      <alignment horizontal="center" vertical="center"/>
    </xf>
    <xf numFmtId="164" fontId="16" fillId="18" borderId="33" xfId="0" applyNumberFormat="1" applyFont="1" applyFill="1" applyBorder="1" applyAlignment="1">
      <alignment horizontal="center" vertical="center"/>
    </xf>
    <xf numFmtId="0" fontId="0" fillId="11" borderId="2" xfId="0" applyFill="1" applyBorder="1" applyAlignment="1">
      <alignment horizontal="left" vertical="center" wrapText="1"/>
    </xf>
    <xf numFmtId="0" fontId="0" fillId="11" borderId="36" xfId="0" applyFill="1" applyBorder="1" applyAlignment="1">
      <alignment horizontal="left" vertical="center" wrapText="1"/>
    </xf>
    <xf numFmtId="0" fontId="0" fillId="11" borderId="44" xfId="0" applyFill="1" applyBorder="1" applyAlignment="1">
      <alignment horizontal="left" vertical="center" wrapText="1"/>
    </xf>
    <xf numFmtId="0" fontId="14" fillId="12" borderId="11" xfId="0" applyFont="1" applyFill="1" applyBorder="1" applyAlignment="1">
      <alignment horizontal="center"/>
    </xf>
    <xf numFmtId="0" fontId="0" fillId="11" borderId="65" xfId="0" applyFill="1" applyBorder="1" applyAlignment="1">
      <alignment horizontal="center"/>
    </xf>
    <xf numFmtId="0" fontId="0" fillId="11" borderId="69" xfId="0" applyFill="1" applyBorder="1" applyAlignment="1">
      <alignment horizontal="center"/>
    </xf>
    <xf numFmtId="0" fontId="37" fillId="19" borderId="0" xfId="0" applyFont="1" applyFill="1" applyAlignment="1">
      <alignment horizontal="left" vertical="center"/>
    </xf>
    <xf numFmtId="0" fontId="6" fillId="16" borderId="21" xfId="0" applyFont="1" applyFill="1" applyBorder="1"/>
    <xf numFmtId="0" fontId="6" fillId="16" borderId="22" xfId="0" applyFont="1" applyFill="1" applyBorder="1"/>
    <xf numFmtId="0" fontId="6" fillId="16" borderId="23" xfId="0" applyFont="1" applyFill="1" applyBorder="1" applyAlignment="1">
      <alignment wrapText="1"/>
    </xf>
    <xf numFmtId="0" fontId="37" fillId="0" borderId="77" xfId="0" applyFont="1" applyBorder="1" applyAlignment="1">
      <alignment horizontal="center" vertical="center" wrapText="1"/>
    </xf>
    <xf numFmtId="0" fontId="6" fillId="16" borderId="21" xfId="0" applyFont="1" applyFill="1" applyBorder="1" applyAlignment="1">
      <alignment horizontal="center" vertical="center" wrapText="1"/>
    </xf>
    <xf numFmtId="0" fontId="6" fillId="16" borderId="43" xfId="0" applyFont="1" applyFill="1" applyBorder="1" applyAlignment="1">
      <alignment horizontal="center" vertical="center" wrapText="1"/>
    </xf>
    <xf numFmtId="0" fontId="6" fillId="16" borderId="23" xfId="0" applyFont="1" applyFill="1" applyBorder="1" applyAlignment="1">
      <alignment horizontal="center" vertical="center" wrapText="1"/>
    </xf>
    <xf numFmtId="0" fontId="6" fillId="16" borderId="76" xfId="0" applyFont="1" applyFill="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164" fontId="16" fillId="18" borderId="38" xfId="0" applyNumberFormat="1" applyFont="1" applyFill="1" applyBorder="1" applyAlignment="1">
      <alignment horizontal="center" vertical="center"/>
    </xf>
    <xf numFmtId="0" fontId="37" fillId="0" borderId="36" xfId="0" applyFont="1" applyBorder="1" applyAlignment="1">
      <alignment horizontal="left" vertical="center" wrapText="1"/>
    </xf>
    <xf numFmtId="0" fontId="37" fillId="0" borderId="5"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5" xfId="0" applyFont="1" applyBorder="1" applyAlignment="1">
      <alignment horizontal="left"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left" vertical="center" wrapText="1"/>
    </xf>
    <xf numFmtId="0" fontId="7" fillId="20" borderId="0" xfId="0" applyFont="1" applyFill="1" applyAlignment="1">
      <alignment horizontal="center" vertical="center" wrapText="1"/>
    </xf>
    <xf numFmtId="0" fontId="7" fillId="21" borderId="0" xfId="0" applyFont="1" applyFill="1" applyAlignment="1">
      <alignment horizontal="center" vertical="center" wrapText="1"/>
    </xf>
    <xf numFmtId="0" fontId="7" fillId="2" borderId="0" xfId="0" applyFont="1" applyFill="1" applyAlignment="1">
      <alignment horizontal="center" vertical="center" wrapText="1"/>
    </xf>
    <xf numFmtId="0" fontId="7" fillId="3" borderId="0" xfId="0" applyFont="1" applyFill="1" applyAlignment="1">
      <alignment horizontal="center" vertical="center" wrapText="1"/>
    </xf>
    <xf numFmtId="0" fontId="6" fillId="11" borderId="21" xfId="0" applyFont="1" applyFill="1" applyBorder="1" applyAlignment="1">
      <alignment horizontal="right" vertical="center" wrapText="1"/>
    </xf>
    <xf numFmtId="9" fontId="0" fillId="11" borderId="3" xfId="1" applyFont="1" applyFill="1" applyBorder="1"/>
    <xf numFmtId="9" fontId="0" fillId="11" borderId="1" xfId="1" applyFont="1" applyFill="1" applyBorder="1"/>
    <xf numFmtId="9" fontId="0" fillId="11" borderId="8" xfId="1" applyFont="1" applyFill="1" applyBorder="1"/>
    <xf numFmtId="0" fontId="0" fillId="11" borderId="1" xfId="0" applyFill="1" applyBorder="1" applyAlignment="1">
      <alignment horizontal="left" vertical="center"/>
    </xf>
    <xf numFmtId="0" fontId="2" fillId="11" borderId="54" xfId="0" applyFont="1" applyFill="1" applyBorder="1" applyAlignment="1">
      <alignment horizontal="left" vertical="center"/>
    </xf>
    <xf numFmtId="0" fontId="2" fillId="11" borderId="48" xfId="0" applyFont="1" applyFill="1" applyBorder="1" applyAlignment="1">
      <alignment horizontal="left" vertical="center" wrapText="1"/>
    </xf>
    <xf numFmtId="0" fontId="0" fillId="0" borderId="49" xfId="0" applyBorder="1" applyAlignment="1">
      <alignment horizontal="left" vertical="center"/>
    </xf>
    <xf numFmtId="0" fontId="0" fillId="0" borderId="52" xfId="0" applyBorder="1" applyAlignment="1">
      <alignment horizontal="left" vertical="center"/>
    </xf>
    <xf numFmtId="0" fontId="0" fillId="0" borderId="0" xfId="0" applyAlignment="1">
      <alignment horizontal="left" vertical="center"/>
    </xf>
    <xf numFmtId="0" fontId="0" fillId="0" borderId="53" xfId="0" applyBorder="1" applyAlignment="1">
      <alignment horizontal="center" vertical="center"/>
    </xf>
    <xf numFmtId="0" fontId="0" fillId="0" borderId="52" xfId="0" applyBorder="1" applyAlignment="1">
      <alignment horizontal="left"/>
    </xf>
    <xf numFmtId="0" fontId="0" fillId="0" borderId="53" xfId="0" applyBorder="1" applyAlignment="1">
      <alignment horizontal="left"/>
    </xf>
    <xf numFmtId="0" fontId="0" fillId="0" borderId="51" xfId="0" applyBorder="1" applyAlignment="1">
      <alignment horizontal="left" vertical="center"/>
    </xf>
    <xf numFmtId="0" fontId="0" fillId="15" borderId="1" xfId="0" applyFill="1" applyBorder="1" applyAlignment="1" applyProtection="1">
      <alignment horizontal="left" vertical="center"/>
      <protection locked="0"/>
    </xf>
    <xf numFmtId="0" fontId="6" fillId="15" borderId="5" xfId="0" applyFont="1" applyFill="1" applyBorder="1"/>
    <xf numFmtId="0" fontId="6" fillId="15" borderId="36" xfId="0" applyFont="1" applyFill="1" applyBorder="1"/>
    <xf numFmtId="0" fontId="6" fillId="15" borderId="7" xfId="0" applyFont="1" applyFill="1" applyBorder="1" applyAlignment="1">
      <alignment vertical="top"/>
    </xf>
    <xf numFmtId="0" fontId="0" fillId="15" borderId="3" xfId="0" applyFill="1" applyBorder="1" applyProtection="1">
      <protection locked="0"/>
    </xf>
    <xf numFmtId="0" fontId="0" fillId="15" borderId="37" xfId="0" applyFill="1" applyBorder="1" applyProtection="1">
      <protection locked="0"/>
    </xf>
    <xf numFmtId="0" fontId="0" fillId="15" borderId="1" xfId="0" applyFill="1" applyBorder="1" applyProtection="1">
      <protection locked="0"/>
    </xf>
    <xf numFmtId="0" fontId="0" fillId="15" borderId="8" xfId="0" applyFill="1" applyBorder="1" applyProtection="1">
      <protection locked="0"/>
    </xf>
    <xf numFmtId="0" fontId="0" fillId="15" borderId="78" xfId="0" applyFill="1" applyBorder="1" applyAlignment="1">
      <alignment horizontal="left" vertical="center"/>
    </xf>
    <xf numFmtId="0" fontId="0" fillId="15" borderId="80" xfId="0" applyFill="1" applyBorder="1" applyAlignment="1">
      <alignment horizontal="left" vertical="center"/>
    </xf>
    <xf numFmtId="0" fontId="6" fillId="15" borderId="1" xfId="0" applyFont="1" applyFill="1" applyBorder="1" applyAlignment="1" applyProtection="1">
      <alignment vertical="center" wrapText="1"/>
      <protection locked="0"/>
    </xf>
    <xf numFmtId="0" fontId="0" fillId="15" borderId="1" xfId="0" applyFill="1" applyBorder="1" applyAlignment="1" applyProtection="1">
      <alignment horizontal="center" vertical="center" wrapText="1"/>
      <protection locked="0"/>
    </xf>
    <xf numFmtId="0" fontId="36" fillId="15"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38" fillId="12" borderId="1" xfId="0" applyFont="1" applyFill="1" applyBorder="1" applyAlignment="1">
      <alignment vertical="center" wrapText="1"/>
    </xf>
    <xf numFmtId="0" fontId="35" fillId="12" borderId="1" xfId="0" applyFont="1" applyFill="1" applyBorder="1" applyAlignment="1">
      <alignment vertical="center" wrapText="1"/>
    </xf>
    <xf numFmtId="0" fontId="3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6" fillId="12" borderId="1" xfId="0" applyFont="1" applyFill="1" applyBorder="1" applyAlignment="1">
      <alignment vertical="center" wrapText="1"/>
    </xf>
    <xf numFmtId="0" fontId="6" fillId="12" borderId="1" xfId="0" applyFont="1" applyFill="1" applyBorder="1" applyAlignment="1">
      <alignment horizontal="center" vertical="center" wrapText="1"/>
    </xf>
    <xf numFmtId="0" fontId="39" fillId="12" borderId="1" xfId="0" applyFont="1" applyFill="1" applyBorder="1" applyAlignment="1">
      <alignment vertical="center" wrapText="1"/>
    </xf>
    <xf numFmtId="0" fontId="40" fillId="12" borderId="1" xfId="2" applyFont="1" applyFill="1" applyBorder="1" applyAlignment="1">
      <alignment vertical="center" wrapText="1"/>
    </xf>
    <xf numFmtId="0" fontId="7" fillId="12" borderId="1" xfId="0" applyFont="1" applyFill="1" applyBorder="1" applyAlignment="1">
      <alignment vertical="center" wrapText="1"/>
    </xf>
    <xf numFmtId="0" fontId="36" fillId="12" borderId="1" xfId="0" applyFont="1" applyFill="1" applyBorder="1" applyAlignment="1">
      <alignment vertical="center" wrapText="1"/>
    </xf>
    <xf numFmtId="0" fontId="0" fillId="12" borderId="1" xfId="0" applyFill="1" applyBorder="1" applyAlignment="1">
      <alignment vertical="center" wrapText="1"/>
    </xf>
    <xf numFmtId="0" fontId="0" fillId="12" borderId="1" xfId="0" applyFill="1" applyBorder="1" applyAlignment="1" applyProtection="1">
      <alignment horizontal="center" vertical="center" wrapText="1"/>
      <protection locked="0"/>
    </xf>
    <xf numFmtId="0" fontId="7" fillId="12" borderId="1" xfId="0" applyFont="1" applyFill="1" applyBorder="1" applyAlignment="1">
      <alignment horizontal="center" vertical="center" wrapText="1"/>
    </xf>
    <xf numFmtId="0" fontId="0" fillId="11" borderId="0" xfId="0" applyFill="1" applyAlignment="1">
      <alignment horizontal="center" vertical="center"/>
    </xf>
    <xf numFmtId="0" fontId="26" fillId="0" borderId="48" xfId="0" applyFont="1" applyBorder="1"/>
    <xf numFmtId="0" fontId="0" fillId="0" borderId="50" xfId="0" applyBorder="1"/>
    <xf numFmtId="164" fontId="16" fillId="18" borderId="6" xfId="0" applyNumberFormat="1" applyFont="1" applyFill="1" applyBorder="1" applyAlignment="1">
      <alignment horizontal="center" vertical="center"/>
    </xf>
    <xf numFmtId="1" fontId="0" fillId="14" borderId="6" xfId="0" applyNumberFormat="1" applyFill="1" applyBorder="1"/>
    <xf numFmtId="1" fontId="0" fillId="14" borderId="9" xfId="0" applyNumberFormat="1" applyFill="1" applyBorder="1"/>
    <xf numFmtId="0" fontId="6" fillId="0" borderId="0" xfId="0" applyFont="1" applyAlignment="1">
      <alignment horizontal="left" vertical="center"/>
    </xf>
    <xf numFmtId="0" fontId="6" fillId="0" borderId="38" xfId="0" applyFont="1" applyBorder="1" applyAlignment="1">
      <alignment horizontal="center" vertical="center"/>
    </xf>
    <xf numFmtId="0" fontId="37" fillId="0" borderId="16" xfId="0" applyFont="1" applyBorder="1" applyAlignment="1">
      <alignment horizontal="left" vertical="center" wrapText="1"/>
    </xf>
    <xf numFmtId="0" fontId="37" fillId="0" borderId="78" xfId="0" applyFont="1" applyBorder="1" applyAlignment="1">
      <alignment horizontal="center" vertical="center" wrapText="1"/>
    </xf>
    <xf numFmtId="0" fontId="37" fillId="0" borderId="11" xfId="0" applyFont="1" applyBorder="1" applyAlignment="1">
      <alignment horizontal="left" vertical="center" wrapText="1"/>
    </xf>
    <xf numFmtId="0" fontId="6" fillId="0" borderId="45" xfId="0" applyFont="1" applyBorder="1" applyAlignment="1">
      <alignment horizontal="center" vertical="center"/>
    </xf>
    <xf numFmtId="0" fontId="37" fillId="0" borderId="12" xfId="0" applyFont="1" applyBorder="1" applyAlignment="1">
      <alignment horizontal="left" vertical="center" wrapText="1"/>
    </xf>
    <xf numFmtId="0" fontId="37" fillId="0" borderId="72" xfId="0" applyFont="1" applyBorder="1" applyAlignment="1">
      <alignment horizontal="center" vertical="center" wrapText="1"/>
    </xf>
    <xf numFmtId="0" fontId="0" fillId="0" borderId="1" xfId="0" applyBorder="1"/>
    <xf numFmtId="0" fontId="6" fillId="14" borderId="1" xfId="0" applyFont="1" applyFill="1" applyBorder="1" applyAlignment="1">
      <alignment vertical="center"/>
    </xf>
    <xf numFmtId="0" fontId="8" fillId="14" borderId="1" xfId="0" applyFont="1" applyFill="1" applyBorder="1" applyAlignment="1">
      <alignment vertical="center" wrapText="1"/>
    </xf>
    <xf numFmtId="0" fontId="6" fillId="14" borderId="1" xfId="0" applyFont="1" applyFill="1" applyBorder="1"/>
    <xf numFmtId="0" fontId="6" fillId="0" borderId="1" xfId="0" applyFont="1" applyBorder="1"/>
    <xf numFmtId="0" fontId="21" fillId="15" borderId="48" xfId="0" applyFont="1" applyFill="1" applyBorder="1"/>
    <xf numFmtId="0" fontId="21" fillId="15" borderId="55" xfId="0" applyFont="1" applyFill="1" applyBorder="1"/>
    <xf numFmtId="0" fontId="21" fillId="15" borderId="56" xfId="0" applyFont="1" applyFill="1" applyBorder="1"/>
    <xf numFmtId="0" fontId="0" fillId="15" borderId="0" xfId="0" applyFill="1"/>
    <xf numFmtId="0" fontId="32" fillId="15" borderId="55" xfId="0" applyFont="1" applyFill="1" applyBorder="1" applyAlignment="1">
      <alignment horizontal="left" vertical="center" wrapText="1"/>
    </xf>
    <xf numFmtId="0" fontId="32" fillId="15" borderId="56" xfId="0" applyFont="1" applyFill="1" applyBorder="1" applyAlignment="1">
      <alignment horizontal="center" vertical="center" wrapText="1"/>
    </xf>
    <xf numFmtId="0" fontId="32" fillId="15" borderId="52" xfId="0" applyFont="1" applyFill="1" applyBorder="1" applyAlignment="1">
      <alignment horizontal="center" vertical="center" wrapText="1"/>
    </xf>
    <xf numFmtId="0" fontId="32" fillId="15" borderId="0" xfId="0" applyFont="1" applyFill="1" applyAlignment="1">
      <alignment horizontal="center" vertical="center" wrapText="1"/>
    </xf>
    <xf numFmtId="0" fontId="0" fillId="14" borderId="48" xfId="0" applyFill="1" applyBorder="1" applyAlignment="1">
      <alignment vertical="center"/>
    </xf>
    <xf numFmtId="0" fontId="27" fillId="22" borderId="48" xfId="0" applyFont="1" applyFill="1" applyBorder="1" applyAlignment="1">
      <alignment horizontal="center" vertical="center"/>
    </xf>
    <xf numFmtId="0" fontId="0" fillId="22" borderId="48" xfId="0" applyFill="1" applyBorder="1" applyAlignment="1">
      <alignment horizontal="center" vertical="center"/>
    </xf>
    <xf numFmtId="0" fontId="0" fillId="23" borderId="48" xfId="0" applyFill="1" applyBorder="1" applyAlignment="1">
      <alignment horizontal="center" vertical="center"/>
    </xf>
    <xf numFmtId="0" fontId="27" fillId="23" borderId="48" xfId="0" applyFont="1" applyFill="1" applyBorder="1" applyAlignment="1">
      <alignment horizontal="center" vertical="center"/>
    </xf>
    <xf numFmtId="0" fontId="0" fillId="7" borderId="48" xfId="0" applyFill="1" applyBorder="1" applyAlignment="1">
      <alignment horizontal="center" vertical="center"/>
    </xf>
    <xf numFmtId="0" fontId="27" fillId="7" borderId="48" xfId="0" applyFont="1" applyFill="1" applyBorder="1" applyAlignment="1">
      <alignment horizontal="center" vertical="center"/>
    </xf>
    <xf numFmtId="0" fontId="0" fillId="23" borderId="48" xfId="0" applyFill="1" applyBorder="1" applyAlignment="1">
      <alignment horizontal="center" vertical="center" wrapText="1"/>
    </xf>
    <xf numFmtId="0" fontId="0" fillId="7" borderId="48" xfId="0" applyFill="1" applyBorder="1" applyAlignment="1">
      <alignment horizontal="center" vertical="center" wrapText="1"/>
    </xf>
    <xf numFmtId="0" fontId="6" fillId="9" borderId="48" xfId="0" applyFont="1" applyFill="1" applyBorder="1"/>
    <xf numFmtId="0" fontId="28" fillId="9" borderId="50" xfId="0" applyFont="1" applyFill="1" applyBorder="1" applyAlignment="1">
      <alignment horizontal="left" vertical="center" wrapText="1"/>
    </xf>
    <xf numFmtId="0" fontId="21" fillId="23" borderId="48" xfId="0" applyFont="1" applyFill="1" applyBorder="1" applyAlignment="1">
      <alignment horizontal="center" vertical="center"/>
    </xf>
    <xf numFmtId="0" fontId="21" fillId="7" borderId="48" xfId="0" applyFont="1" applyFill="1" applyBorder="1" applyAlignment="1">
      <alignment horizontal="center" vertical="center"/>
    </xf>
    <xf numFmtId="0" fontId="0" fillId="12" borderId="51" xfId="0" applyFill="1" applyBorder="1" applyAlignment="1">
      <alignment horizontal="left" vertical="center"/>
    </xf>
    <xf numFmtId="0" fontId="0" fillId="14" borderId="48" xfId="0" applyFill="1" applyBorder="1" applyAlignment="1">
      <alignment horizontal="left" vertical="center"/>
    </xf>
    <xf numFmtId="0" fontId="0" fillId="22" borderId="48" xfId="0" applyFill="1" applyBorder="1" applyAlignment="1">
      <alignment horizontal="center" vertical="center" wrapText="1"/>
    </xf>
    <xf numFmtId="0" fontId="6" fillId="22" borderId="48" xfId="0" applyFont="1" applyFill="1" applyBorder="1" applyAlignment="1">
      <alignment horizontal="center" vertical="center"/>
    </xf>
    <xf numFmtId="0" fontId="2" fillId="22" borderId="48" xfId="0" applyFont="1" applyFill="1" applyBorder="1" applyAlignment="1">
      <alignment horizontal="center" vertical="center" wrapText="1"/>
    </xf>
    <xf numFmtId="0" fontId="27" fillId="22" borderId="48" xfId="0" applyFont="1" applyFill="1" applyBorder="1" applyAlignment="1">
      <alignment horizontal="center" vertical="center" wrapText="1"/>
    </xf>
    <xf numFmtId="0" fontId="31" fillId="22" borderId="48" xfId="0" applyFont="1" applyFill="1" applyBorder="1" applyAlignment="1">
      <alignment horizontal="center" vertical="center"/>
    </xf>
    <xf numFmtId="0" fontId="6" fillId="23" borderId="48" xfId="0" applyFont="1" applyFill="1" applyBorder="1" applyAlignment="1">
      <alignment horizontal="center" vertical="center"/>
    </xf>
    <xf numFmtId="0" fontId="2" fillId="23" borderId="48" xfId="0" applyFont="1" applyFill="1" applyBorder="1" applyAlignment="1">
      <alignment horizontal="center" vertical="center" wrapText="1"/>
    </xf>
    <xf numFmtId="0" fontId="27" fillId="23" borderId="48" xfId="0" applyFont="1" applyFill="1" applyBorder="1" applyAlignment="1">
      <alignment horizontal="center" vertical="center" wrapText="1"/>
    </xf>
    <xf numFmtId="0" fontId="31" fillId="23" borderId="48" xfId="0" applyFont="1" applyFill="1" applyBorder="1" applyAlignment="1">
      <alignment horizontal="center" vertical="center"/>
    </xf>
    <xf numFmtId="0" fontId="6" fillId="7" borderId="48" xfId="0" applyFont="1" applyFill="1" applyBorder="1" applyAlignment="1">
      <alignment horizontal="center" vertical="center"/>
    </xf>
    <xf numFmtId="0" fontId="2" fillId="7" borderId="48" xfId="0" applyFont="1" applyFill="1" applyBorder="1" applyAlignment="1">
      <alignment horizontal="center" vertical="center" wrapText="1"/>
    </xf>
    <xf numFmtId="0" fontId="27" fillId="7" borderId="48" xfId="0" applyFont="1" applyFill="1" applyBorder="1" applyAlignment="1">
      <alignment horizontal="center" vertical="center" wrapText="1"/>
    </xf>
    <xf numFmtId="0" fontId="31" fillId="7" borderId="48" xfId="0" applyFont="1" applyFill="1" applyBorder="1" applyAlignment="1">
      <alignment horizontal="center" vertical="center"/>
    </xf>
    <xf numFmtId="0" fontId="0" fillId="24" borderId="48" xfId="0" applyFill="1" applyBorder="1" applyAlignment="1">
      <alignment horizontal="left" vertical="center"/>
    </xf>
    <xf numFmtId="0" fontId="2" fillId="24" borderId="54" xfId="0" applyFont="1" applyFill="1" applyBorder="1" applyAlignment="1">
      <alignment horizontal="left" vertical="center"/>
    </xf>
    <xf numFmtId="0" fontId="2" fillId="24" borderId="48" xfId="0" applyFont="1" applyFill="1" applyBorder="1" applyAlignment="1">
      <alignment horizontal="left" vertical="center" wrapText="1"/>
    </xf>
    <xf numFmtId="0" fontId="0" fillId="22" borderId="48" xfId="0" applyFill="1" applyBorder="1" applyAlignment="1">
      <alignment horizontal="left" vertical="center"/>
    </xf>
    <xf numFmtId="0" fontId="2" fillId="22" borderId="54" xfId="0" applyFont="1" applyFill="1" applyBorder="1" applyAlignment="1">
      <alignment horizontal="left" vertical="center"/>
    </xf>
    <xf numFmtId="0" fontId="2" fillId="22" borderId="48" xfId="0" applyFont="1" applyFill="1" applyBorder="1" applyAlignment="1">
      <alignment horizontal="left" vertical="center" wrapText="1"/>
    </xf>
    <xf numFmtId="0" fontId="0" fillId="23" borderId="48" xfId="0" applyFill="1" applyBorder="1" applyAlignment="1">
      <alignment horizontal="left" vertical="center"/>
    </xf>
    <xf numFmtId="0" fontId="2" fillId="23" borderId="0" xfId="0" applyFont="1" applyFill="1" applyAlignment="1">
      <alignment horizontal="left" vertical="center"/>
    </xf>
    <xf numFmtId="0" fontId="2" fillId="23" borderId="48" xfId="0" applyFont="1" applyFill="1" applyBorder="1" applyAlignment="1">
      <alignment horizontal="left" vertical="center" wrapText="1"/>
    </xf>
    <xf numFmtId="0" fontId="0" fillId="7" borderId="48" xfId="0" applyFill="1" applyBorder="1" applyAlignment="1">
      <alignment horizontal="left" vertical="center"/>
    </xf>
    <xf numFmtId="0" fontId="2" fillId="7" borderId="54" xfId="0" applyFont="1" applyFill="1" applyBorder="1" applyAlignment="1">
      <alignment horizontal="left" vertical="center"/>
    </xf>
    <xf numFmtId="0" fontId="2" fillId="7" borderId="48" xfId="0" applyFont="1" applyFill="1" applyBorder="1" applyAlignment="1">
      <alignment horizontal="left" vertical="center" wrapText="1"/>
    </xf>
    <xf numFmtId="0" fontId="6" fillId="15" borderId="0" xfId="0" applyFont="1" applyFill="1" applyAlignment="1">
      <alignment horizontal="center"/>
    </xf>
    <xf numFmtId="0" fontId="2" fillId="15" borderId="53" xfId="0" applyFont="1" applyFill="1" applyBorder="1" applyAlignment="1">
      <alignment vertical="center"/>
    </xf>
    <xf numFmtId="0" fontId="0" fillId="14" borderId="49" xfId="0" applyFill="1" applyBorder="1" applyAlignment="1">
      <alignment horizontal="left" vertical="center"/>
    </xf>
    <xf numFmtId="0" fontId="0" fillId="15" borderId="51" xfId="0" applyFill="1" applyBorder="1" applyAlignment="1">
      <alignment horizontal="left" vertical="center"/>
    </xf>
    <xf numFmtId="0" fontId="6" fillId="22" borderId="48" xfId="0" applyFont="1" applyFill="1" applyBorder="1"/>
    <xf numFmtId="0" fontId="28" fillId="22" borderId="50" xfId="0" applyFont="1" applyFill="1" applyBorder="1" applyAlignment="1">
      <alignment horizontal="left" vertical="center" wrapText="1"/>
    </xf>
    <xf numFmtId="0" fontId="6" fillId="22" borderId="50" xfId="0" applyFont="1" applyFill="1" applyBorder="1" applyAlignment="1">
      <alignment horizontal="left" vertical="center"/>
    </xf>
    <xf numFmtId="0" fontId="0" fillId="22" borderId="48" xfId="0" applyFill="1" applyBorder="1"/>
    <xf numFmtId="0" fontId="0" fillId="22" borderId="50" xfId="0" applyFill="1" applyBorder="1" applyAlignment="1">
      <alignment horizontal="left" vertical="center" indent="1"/>
    </xf>
    <xf numFmtId="0" fontId="0" fillId="22" borderId="50" xfId="0" applyFill="1" applyBorder="1" applyAlignment="1">
      <alignment horizontal="left" vertical="center" wrapText="1" indent="1"/>
    </xf>
    <xf numFmtId="0" fontId="0" fillId="22" borderId="50" xfId="0" applyFill="1" applyBorder="1" applyAlignment="1">
      <alignment horizontal="left" vertical="center" indent="2"/>
    </xf>
    <xf numFmtId="0" fontId="0" fillId="22" borderId="50" xfId="0" applyFill="1" applyBorder="1" applyAlignment="1">
      <alignment horizontal="left" vertical="center" wrapText="1" indent="2"/>
    </xf>
    <xf numFmtId="0" fontId="0" fillId="22" borderId="48" xfId="0" applyFill="1" applyBorder="1" applyAlignment="1">
      <alignment horizontal="left" vertical="center" indent="2"/>
    </xf>
    <xf numFmtId="0" fontId="0" fillId="22" borderId="50" xfId="0" applyFill="1" applyBorder="1" applyAlignment="1">
      <alignment horizontal="left" vertical="center" wrapText="1"/>
    </xf>
    <xf numFmtId="0" fontId="30" fillId="22" borderId="50" xfId="0" applyFont="1" applyFill="1" applyBorder="1" applyAlignment="1">
      <alignment horizontal="left" vertical="center" wrapText="1" indent="1"/>
    </xf>
    <xf numFmtId="0" fontId="0" fillId="22" borderId="50" xfId="0" applyFill="1" applyBorder="1" applyAlignment="1">
      <alignment horizontal="left" vertical="center" indent="3"/>
    </xf>
    <xf numFmtId="0" fontId="27" fillId="22" borderId="50" xfId="0" applyFont="1" applyFill="1" applyBorder="1" applyAlignment="1">
      <alignment horizontal="center" vertical="center" wrapText="1"/>
    </xf>
    <xf numFmtId="0" fontId="3" fillId="20" borderId="0" xfId="0" applyFont="1" applyFill="1" applyAlignment="1">
      <alignment horizontal="left" vertical="center" wrapText="1"/>
    </xf>
    <xf numFmtId="0" fontId="3" fillId="2" borderId="0" xfId="0" applyFont="1" applyFill="1" applyAlignment="1">
      <alignment horizontal="left" vertical="center" wrapText="1" indent="2"/>
    </xf>
    <xf numFmtId="0" fontId="3" fillId="3" borderId="0" xfId="0" applyFont="1" applyFill="1" applyAlignment="1">
      <alignment horizontal="left" vertical="center" wrapText="1" indent="2"/>
    </xf>
    <xf numFmtId="0" fontId="44" fillId="20" borderId="0" xfId="0" applyFont="1" applyFill="1" applyAlignment="1">
      <alignment horizontal="justify" vertical="center" wrapText="1"/>
    </xf>
    <xf numFmtId="0" fontId="2" fillId="2" borderId="0" xfId="0" applyFont="1" applyFill="1" applyAlignment="1">
      <alignment vertical="top" wrapText="1"/>
    </xf>
    <xf numFmtId="0" fontId="2" fillId="3" borderId="0" xfId="0" applyFont="1" applyFill="1" applyAlignment="1">
      <alignment vertical="top" wrapText="1"/>
    </xf>
    <xf numFmtId="0" fontId="48" fillId="20" borderId="0" xfId="0" applyFont="1" applyFill="1" applyAlignment="1">
      <alignment horizontal="center" vertical="center" wrapText="1"/>
    </xf>
    <xf numFmtId="0" fontId="48" fillId="21" borderId="0" xfId="0" applyFont="1" applyFill="1" applyAlignment="1">
      <alignment horizontal="center" vertical="center" wrapText="1"/>
    </xf>
    <xf numFmtId="0" fontId="48" fillId="2" borderId="0" xfId="0" applyFont="1" applyFill="1" applyAlignment="1">
      <alignment horizontal="center" vertical="center" wrapText="1"/>
    </xf>
    <xf numFmtId="0" fontId="48" fillId="3" borderId="0" xfId="0" applyFont="1" applyFill="1" applyAlignment="1">
      <alignment horizontal="center" vertical="center" wrapText="1"/>
    </xf>
    <xf numFmtId="0" fontId="3" fillId="25" borderId="0" xfId="0" applyFont="1" applyFill="1" applyAlignment="1">
      <alignment vertical="center" wrapText="1"/>
    </xf>
    <xf numFmtId="0" fontId="3" fillId="2" borderId="0" xfId="0" applyFont="1" applyFill="1" applyAlignment="1">
      <alignment vertical="center" wrapText="1"/>
    </xf>
    <xf numFmtId="0" fontId="2" fillId="25" borderId="0" xfId="0" applyFont="1" applyFill="1" applyAlignment="1">
      <alignment vertical="top" wrapText="1"/>
    </xf>
    <xf numFmtId="0" fontId="48" fillId="2" borderId="0" xfId="0" applyFont="1" applyFill="1" applyAlignment="1">
      <alignment vertical="center" wrapText="1"/>
    </xf>
    <xf numFmtId="0" fontId="41" fillId="14" borderId="0" xfId="0" applyFont="1" applyFill="1"/>
    <xf numFmtId="0" fontId="38" fillId="0" borderId="1" xfId="0" applyFont="1" applyBorder="1"/>
    <xf numFmtId="0" fontId="0" fillId="0" borderId="11" xfId="0" applyBorder="1"/>
    <xf numFmtId="0" fontId="0" fillId="0" borderId="35" xfId="0" applyBorder="1"/>
    <xf numFmtId="0" fontId="38" fillId="0" borderId="1" xfId="0" applyFont="1" applyBorder="1" applyAlignment="1">
      <alignment horizontal="justify" vertical="center"/>
    </xf>
    <xf numFmtId="0" fontId="6" fillId="0" borderId="0" xfId="0" applyFont="1" applyAlignment="1">
      <alignment wrapText="1"/>
    </xf>
    <xf numFmtId="0" fontId="0" fillId="0" borderId="0" xfId="0" applyAlignment="1">
      <alignment horizontal="justify" vertical="center"/>
    </xf>
    <xf numFmtId="0" fontId="28" fillId="11" borderId="0" xfId="0" applyFont="1" applyFill="1"/>
    <xf numFmtId="0" fontId="0" fillId="0" borderId="0" xfId="0" applyAlignment="1">
      <alignment horizontal="left" vertical="top" wrapText="1"/>
    </xf>
    <xf numFmtId="0" fontId="12" fillId="0" borderId="0" xfId="0" applyFont="1" applyAlignment="1">
      <alignment horizontal="left" vertical="top" wrapText="1"/>
    </xf>
    <xf numFmtId="0" fontId="1" fillId="0" borderId="0" xfId="0" applyFont="1"/>
    <xf numFmtId="0" fontId="0" fillId="0" borderId="0" xfId="0" applyAlignment="1">
      <alignment horizontal="left" vertical="center" indent="5"/>
    </xf>
    <xf numFmtId="0" fontId="0" fillId="0" borderId="0" xfId="0" applyAlignment="1">
      <alignment horizontal="left" vertical="center" wrapText="1" indent="5"/>
    </xf>
    <xf numFmtId="0" fontId="12" fillId="0" borderId="0" xfId="0" applyFont="1" applyAlignment="1">
      <alignment horizontal="justify" vertical="center"/>
    </xf>
    <xf numFmtId="0" fontId="0" fillId="0" borderId="0" xfId="0" applyAlignment="1">
      <alignment vertical="top" wrapText="1"/>
    </xf>
    <xf numFmtId="0" fontId="0" fillId="0" borderId="0" xfId="0" applyFill="1"/>
    <xf numFmtId="0" fontId="6" fillId="0" borderId="48" xfId="0" applyFont="1" applyFill="1" applyBorder="1"/>
    <xf numFmtId="0" fontId="0" fillId="0" borderId="0" xfId="0"/>
    <xf numFmtId="0" fontId="0" fillId="10" borderId="0" xfId="0" applyFill="1"/>
    <xf numFmtId="0" fontId="0" fillId="11" borderId="1" xfId="0" applyFill="1" applyBorder="1"/>
    <xf numFmtId="0" fontId="0" fillId="11" borderId="6" xfId="0" applyFill="1" applyBorder="1"/>
    <xf numFmtId="0" fontId="12" fillId="0" borderId="0" xfId="0" applyFont="1"/>
    <xf numFmtId="0" fontId="0" fillId="11" borderId="0" xfId="0" applyFill="1"/>
    <xf numFmtId="0" fontId="0" fillId="11" borderId="28" xfId="0" applyFill="1" applyBorder="1"/>
    <xf numFmtId="0" fontId="0" fillId="11" borderId="27" xfId="0" applyFill="1" applyBorder="1"/>
    <xf numFmtId="0" fontId="0" fillId="11" borderId="29" xfId="0" applyFill="1" applyBorder="1"/>
    <xf numFmtId="0" fontId="0" fillId="11" borderId="30" xfId="0" applyFill="1" applyBorder="1"/>
    <xf numFmtId="0" fontId="0" fillId="11" borderId="31" xfId="0" applyFill="1" applyBorder="1"/>
    <xf numFmtId="0" fontId="12" fillId="11" borderId="1" xfId="0" applyFont="1" applyFill="1" applyBorder="1"/>
    <xf numFmtId="0" fontId="12" fillId="11" borderId="5" xfId="0" applyFont="1" applyFill="1" applyBorder="1"/>
    <xf numFmtId="0" fontId="0" fillId="11" borderId="33" xfId="0" applyFill="1" applyBorder="1"/>
    <xf numFmtId="0" fontId="0" fillId="11" borderId="37" xfId="0" applyFill="1" applyBorder="1"/>
    <xf numFmtId="0" fontId="12" fillId="11" borderId="34" xfId="0" applyFont="1" applyFill="1" applyBorder="1"/>
    <xf numFmtId="0" fontId="12" fillId="11" borderId="37" xfId="0" applyFont="1" applyFill="1" applyBorder="1"/>
    <xf numFmtId="0" fontId="0" fillId="11" borderId="36" xfId="0" applyFill="1" applyBorder="1"/>
    <xf numFmtId="0" fontId="0" fillId="11" borderId="35" xfId="0" applyFill="1" applyBorder="1"/>
    <xf numFmtId="0" fontId="12" fillId="11" borderId="3" xfId="0" applyFont="1" applyFill="1" applyBorder="1"/>
    <xf numFmtId="0" fontId="0" fillId="11" borderId="5" xfId="0" applyFill="1" applyBorder="1"/>
    <xf numFmtId="0" fontId="0" fillId="0" borderId="29" xfId="0" applyBorder="1"/>
    <xf numFmtId="0" fontId="0" fillId="0" borderId="30" xfId="0" applyBorder="1"/>
    <xf numFmtId="0" fontId="0" fillId="0" borderId="31" xfId="0" applyBorder="1"/>
    <xf numFmtId="0" fontId="0" fillId="0" borderId="27" xfId="0" applyBorder="1"/>
    <xf numFmtId="0" fontId="0" fillId="0" borderId="28" xfId="0" applyBorder="1"/>
    <xf numFmtId="165" fontId="0" fillId="11" borderId="1" xfId="0" applyNumberFormat="1" applyFill="1" applyBorder="1"/>
    <xf numFmtId="165" fontId="0" fillId="11" borderId="6" xfId="0" applyNumberFormat="1" applyFill="1" applyBorder="1"/>
    <xf numFmtId="0" fontId="0" fillId="11" borderId="17" xfId="0" applyFill="1" applyBorder="1"/>
    <xf numFmtId="0" fontId="12" fillId="11" borderId="1" xfId="0" applyFont="1" applyFill="1" applyBorder="1" applyAlignment="1">
      <alignment wrapText="1"/>
    </xf>
    <xf numFmtId="0" fontId="12" fillId="11" borderId="6" xfId="0" applyFont="1" applyFill="1" applyBorder="1" applyAlignment="1">
      <alignment wrapText="1"/>
    </xf>
    <xf numFmtId="0" fontId="12" fillId="11" borderId="36" xfId="0" applyFont="1" applyFill="1" applyBorder="1"/>
    <xf numFmtId="165" fontId="0" fillId="11" borderId="37" xfId="0" applyNumberFormat="1" applyFill="1" applyBorder="1"/>
    <xf numFmtId="165" fontId="0" fillId="11" borderId="38" xfId="0" applyNumberFormat="1" applyFill="1" applyBorder="1"/>
    <xf numFmtId="165" fontId="0" fillId="11" borderId="5" xfId="0" applyNumberFormat="1" applyFill="1" applyBorder="1"/>
    <xf numFmtId="0" fontId="19" fillId="11" borderId="5" xfId="0" applyFont="1" applyFill="1" applyBorder="1"/>
    <xf numFmtId="0" fontId="19" fillId="11" borderId="1" xfId="0" applyFont="1" applyFill="1" applyBorder="1"/>
    <xf numFmtId="0" fontId="19" fillId="11" borderId="1" xfId="0" applyFont="1" applyFill="1" applyBorder="1" applyAlignment="1">
      <alignment wrapText="1"/>
    </xf>
    <xf numFmtId="0" fontId="19" fillId="11" borderId="6" xfId="0" applyFont="1" applyFill="1" applyBorder="1" applyAlignment="1">
      <alignment wrapText="1"/>
    </xf>
    <xf numFmtId="0" fontId="12" fillId="11" borderId="21" xfId="0" applyFont="1" applyFill="1" applyBorder="1"/>
    <xf numFmtId="0" fontId="0" fillId="11" borderId="22" xfId="0" applyFill="1" applyBorder="1"/>
    <xf numFmtId="0" fontId="0" fillId="11" borderId="23" xfId="0" applyFill="1" applyBorder="1"/>
    <xf numFmtId="0" fontId="12" fillId="11" borderId="2" xfId="0" applyFont="1" applyFill="1" applyBorder="1"/>
    <xf numFmtId="0" fontId="12" fillId="11" borderId="4" xfId="0" applyFont="1" applyFill="1" applyBorder="1"/>
    <xf numFmtId="0" fontId="0" fillId="11" borderId="39" xfId="0" applyFill="1" applyBorder="1"/>
    <xf numFmtId="165" fontId="0" fillId="0" borderId="0" xfId="0" applyNumberFormat="1"/>
    <xf numFmtId="1" fontId="0" fillId="0" borderId="0" xfId="0" applyNumberFormat="1"/>
    <xf numFmtId="9" fontId="0" fillId="0" borderId="0" xfId="1" applyFont="1" applyBorder="1"/>
    <xf numFmtId="0" fontId="6" fillId="0" borderId="0" xfId="0" applyFont="1"/>
    <xf numFmtId="0" fontId="12" fillId="0" borderId="27" xfId="0" applyFont="1" applyBorder="1"/>
    <xf numFmtId="0" fontId="6" fillId="16" borderId="21" xfId="0" applyFont="1" applyFill="1" applyBorder="1" applyAlignment="1">
      <alignment horizontal="center" vertical="center" wrapText="1"/>
    </xf>
    <xf numFmtId="0" fontId="6" fillId="16" borderId="23" xfId="0" applyFont="1" applyFill="1" applyBorder="1" applyAlignment="1">
      <alignment horizontal="center" vertical="center" wrapText="1"/>
    </xf>
    <xf numFmtId="0" fontId="0" fillId="12" borderId="1" xfId="0" applyFill="1" applyBorder="1" applyAlignment="1">
      <alignment vertical="center" wrapText="1"/>
    </xf>
    <xf numFmtId="0" fontId="0" fillId="0" borderId="1" xfId="0" applyBorder="1"/>
    <xf numFmtId="0" fontId="6" fillId="0" borderId="1" xfId="0" applyFont="1" applyBorder="1"/>
    <xf numFmtId="0" fontId="6" fillId="0" borderId="50" xfId="0" applyFont="1" applyFill="1" applyBorder="1" applyAlignment="1">
      <alignment horizontal="left" vertical="center"/>
    </xf>
    <xf numFmtId="0" fontId="0" fillId="0" borderId="48" xfId="0" applyFill="1" applyBorder="1"/>
    <xf numFmtId="0" fontId="0" fillId="0" borderId="50" xfId="0" applyFill="1" applyBorder="1" applyAlignment="1">
      <alignment horizontal="left" vertical="center" indent="1"/>
    </xf>
    <xf numFmtId="0" fontId="0" fillId="0" borderId="50" xfId="0" applyFill="1" applyBorder="1" applyAlignment="1">
      <alignment horizontal="left" vertical="center" wrapText="1" indent="1"/>
    </xf>
    <xf numFmtId="0" fontId="6" fillId="0" borderId="48" xfId="0" applyFont="1" applyFill="1" applyBorder="1" applyAlignment="1">
      <alignment horizontal="center" vertical="center"/>
    </xf>
    <xf numFmtId="0" fontId="0" fillId="0" borderId="50" xfId="0" applyFill="1" applyBorder="1" applyAlignment="1">
      <alignment horizontal="left" vertical="center" indent="2"/>
    </xf>
    <xf numFmtId="0" fontId="0" fillId="0" borderId="50" xfId="0" applyFill="1" applyBorder="1" applyAlignment="1">
      <alignment horizontal="left" vertical="center" wrapText="1" indent="2"/>
    </xf>
    <xf numFmtId="0" fontId="0" fillId="0" borderId="48" xfId="0" applyFill="1" applyBorder="1" applyAlignment="1">
      <alignment horizontal="left" vertical="center" indent="2"/>
    </xf>
    <xf numFmtId="0" fontId="0" fillId="0" borderId="50" xfId="0" applyFill="1" applyBorder="1" applyAlignment="1">
      <alignment horizontal="left" vertical="center" wrapText="1"/>
    </xf>
    <xf numFmtId="0" fontId="2" fillId="0" borderId="48" xfId="0" applyFont="1" applyFill="1" applyBorder="1" applyAlignment="1">
      <alignment horizontal="center" vertical="center" wrapText="1"/>
    </xf>
    <xf numFmtId="0" fontId="30" fillId="0" borderId="50" xfId="0" applyFont="1" applyFill="1" applyBorder="1" applyAlignment="1">
      <alignment horizontal="left" vertical="center" wrapText="1" indent="1"/>
    </xf>
    <xf numFmtId="0" fontId="27" fillId="0" borderId="48" xfId="0" applyFont="1" applyFill="1" applyBorder="1" applyAlignment="1">
      <alignment horizontal="center" vertical="center" wrapText="1"/>
    </xf>
    <xf numFmtId="0" fontId="0" fillId="0" borderId="50" xfId="0" applyFill="1" applyBorder="1" applyAlignment="1">
      <alignment horizontal="left" vertical="center" indent="3"/>
    </xf>
    <xf numFmtId="0" fontId="27" fillId="0" borderId="50" xfId="0" applyFont="1" applyFill="1" applyBorder="1" applyAlignment="1">
      <alignment horizontal="center" vertical="center" wrapText="1"/>
    </xf>
    <xf numFmtId="0" fontId="6" fillId="0" borderId="1" xfId="0" applyFont="1" applyBorder="1" applyAlignment="1">
      <alignment horizontal="center" vertical="center"/>
    </xf>
    <xf numFmtId="0" fontId="6" fillId="16" borderId="37" xfId="0" applyFont="1" applyFill="1" applyBorder="1" applyAlignment="1">
      <alignment horizontal="center" vertical="center" wrapText="1"/>
    </xf>
    <xf numFmtId="0" fontId="6" fillId="16" borderId="20" xfId="0" applyFont="1" applyFill="1" applyBorder="1" applyAlignment="1">
      <alignment horizontal="center" vertical="center" wrapText="1"/>
    </xf>
    <xf numFmtId="0" fontId="37" fillId="0" borderId="1" xfId="0" applyFont="1" applyBorder="1" applyAlignment="1">
      <alignment horizontal="left" vertical="center" wrapText="1"/>
    </xf>
    <xf numFmtId="0" fontId="6" fillId="12" borderId="1" xfId="0" applyFont="1" applyFill="1" applyBorder="1"/>
    <xf numFmtId="0" fontId="0" fillId="12"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0" fillId="12" borderId="1" xfId="0" applyFill="1" applyBorder="1"/>
    <xf numFmtId="0" fontId="6" fillId="12" borderId="1" xfId="0" applyFont="1" applyFill="1" applyBorder="1" applyAlignment="1">
      <alignment horizontal="center" vertical="center"/>
    </xf>
    <xf numFmtId="0" fontId="37" fillId="12" borderId="1" xfId="0" applyFont="1" applyFill="1" applyBorder="1" applyAlignment="1">
      <alignment horizontal="left" vertical="center" wrapText="1"/>
    </xf>
    <xf numFmtId="0" fontId="0" fillId="12" borderId="0" xfId="0" applyFill="1"/>
    <xf numFmtId="0" fontId="16" fillId="12" borderId="0" xfId="0" applyFont="1" applyFill="1"/>
    <xf numFmtId="0" fontId="42" fillId="12" borderId="0" xfId="0" applyFont="1" applyFill="1" applyAlignment="1">
      <alignment vertical="center"/>
    </xf>
    <xf numFmtId="0" fontId="41" fillId="12" borderId="1" xfId="0" applyFont="1" applyFill="1" applyBorder="1"/>
    <xf numFmtId="0" fontId="0" fillId="0" borderId="0" xfId="0" applyAlignment="1"/>
    <xf numFmtId="0" fontId="6" fillId="14" borderId="0" xfId="0" applyFont="1" applyFill="1" applyAlignment="1"/>
    <xf numFmtId="0" fontId="49" fillId="14" borderId="0" xfId="0" applyFont="1" applyFill="1" applyAlignment="1">
      <alignment vertical="center"/>
    </xf>
    <xf numFmtId="0" fontId="0" fillId="11" borderId="3" xfId="0" applyFill="1" applyBorder="1" applyAlignment="1">
      <alignment vertical="center" wrapText="1"/>
    </xf>
    <xf numFmtId="0" fontId="0" fillId="11" borderId="4" xfId="0" applyFill="1" applyBorder="1" applyAlignment="1">
      <alignment vertical="center" wrapText="1"/>
    </xf>
    <xf numFmtId="0" fontId="0" fillId="11" borderId="66" xfId="0" applyFill="1" applyBorder="1" applyAlignment="1">
      <alignment horizontal="center" vertical="center"/>
    </xf>
    <xf numFmtId="0" fontId="0" fillId="11" borderId="67" xfId="0" applyFill="1" applyBorder="1" applyAlignment="1">
      <alignment horizontal="center" vertical="center"/>
    </xf>
    <xf numFmtId="0" fontId="0" fillId="11" borderId="32" xfId="0" applyFill="1" applyBorder="1" applyAlignment="1">
      <alignment horizontal="center" vertical="center"/>
    </xf>
    <xf numFmtId="0" fontId="6" fillId="11" borderId="24" xfId="0" applyFont="1" applyFill="1" applyBorder="1" applyAlignment="1">
      <alignment horizontal="center"/>
    </xf>
    <xf numFmtId="0" fontId="6" fillId="11" borderId="25" xfId="0" applyFont="1" applyFill="1" applyBorder="1" applyAlignment="1">
      <alignment horizontal="center"/>
    </xf>
    <xf numFmtId="0" fontId="6" fillId="11" borderId="26" xfId="0" applyFont="1" applyFill="1" applyBorder="1" applyAlignment="1">
      <alignment horizontal="center"/>
    </xf>
    <xf numFmtId="0" fontId="0" fillId="11" borderId="24" xfId="0" applyFill="1" applyBorder="1" applyAlignment="1">
      <alignment horizontal="center"/>
    </xf>
    <xf numFmtId="0" fontId="0" fillId="11" borderId="25" xfId="0" applyFill="1" applyBorder="1" applyAlignment="1">
      <alignment horizontal="center"/>
    </xf>
    <xf numFmtId="0" fontId="0" fillId="11" borderId="26" xfId="0" applyFill="1" applyBorder="1" applyAlignment="1">
      <alignment horizontal="center"/>
    </xf>
    <xf numFmtId="0" fontId="13" fillId="12" borderId="21" xfId="0" applyFont="1" applyFill="1" applyBorder="1" applyAlignment="1">
      <alignment horizontal="center"/>
    </xf>
    <xf numFmtId="0" fontId="13" fillId="12" borderId="22" xfId="0" applyFont="1" applyFill="1" applyBorder="1" applyAlignment="1">
      <alignment horizontal="center"/>
    </xf>
    <xf numFmtId="0" fontId="13" fillId="12" borderId="23" xfId="0" applyFont="1" applyFill="1" applyBorder="1" applyAlignment="1">
      <alignment horizontal="center"/>
    </xf>
    <xf numFmtId="0" fontId="0" fillId="11" borderId="68" xfId="0" applyFill="1" applyBorder="1" applyAlignment="1">
      <alignment horizontal="left" vertical="center" wrapText="1"/>
    </xf>
    <xf numFmtId="0" fontId="0" fillId="11" borderId="26" xfId="0" applyFill="1" applyBorder="1" applyAlignment="1">
      <alignment horizontal="left" vertical="center" wrapText="1"/>
    </xf>
    <xf numFmtId="0" fontId="0" fillId="11" borderId="72" xfId="0" applyFill="1" applyBorder="1" applyAlignment="1">
      <alignment horizontal="left" vertical="center" wrapText="1"/>
    </xf>
    <xf numFmtId="0" fontId="0" fillId="11" borderId="31" xfId="0" applyFill="1" applyBorder="1" applyAlignment="1">
      <alignment horizontal="left" vertical="center" wrapText="1"/>
    </xf>
    <xf numFmtId="0" fontId="6" fillId="11" borderId="73" xfId="0" applyFont="1" applyFill="1" applyBorder="1" applyAlignment="1">
      <alignment horizontal="left" vertical="center"/>
    </xf>
    <xf numFmtId="0" fontId="6" fillId="11" borderId="74" xfId="0" applyFont="1" applyFill="1" applyBorder="1" applyAlignment="1">
      <alignment horizontal="left" vertical="center"/>
    </xf>
    <xf numFmtId="0" fontId="6" fillId="11" borderId="75" xfId="0" applyFont="1" applyFill="1" applyBorder="1" applyAlignment="1">
      <alignment horizontal="left" vertical="center"/>
    </xf>
    <xf numFmtId="0" fontId="0" fillId="11" borderId="12" xfId="0" applyFill="1" applyBorder="1" applyAlignment="1">
      <alignment horizontal="center"/>
    </xf>
    <xf numFmtId="0" fontId="0" fillId="11" borderId="8" xfId="0" applyFill="1" applyBorder="1" applyAlignment="1">
      <alignment horizontal="center"/>
    </xf>
    <xf numFmtId="0" fontId="0" fillId="11" borderId="9" xfId="0" applyFill="1" applyBorder="1" applyAlignment="1">
      <alignment horizontal="center"/>
    </xf>
    <xf numFmtId="0" fontId="0" fillId="12" borderId="1" xfId="0" applyFill="1" applyBorder="1" applyAlignment="1">
      <alignment horizontal="center" wrapText="1"/>
    </xf>
    <xf numFmtId="0" fontId="0" fillId="12" borderId="6" xfId="0" applyFill="1" applyBorder="1" applyAlignment="1">
      <alignment horizontal="center" wrapText="1"/>
    </xf>
    <xf numFmtId="0" fontId="0" fillId="11" borderId="37" xfId="0" applyFill="1" applyBorder="1" applyAlignment="1">
      <alignment horizontal="left" wrapText="1"/>
    </xf>
    <xf numFmtId="0" fontId="0" fillId="11" borderId="38" xfId="0" applyFill="1" applyBorder="1" applyAlignment="1">
      <alignment horizontal="left" wrapText="1"/>
    </xf>
    <xf numFmtId="0" fontId="13" fillId="12" borderId="40" xfId="0" applyFont="1" applyFill="1" applyBorder="1" applyAlignment="1">
      <alignment horizontal="center"/>
    </xf>
    <xf numFmtId="0" fontId="13" fillId="12" borderId="41" xfId="0" applyFont="1" applyFill="1" applyBorder="1" applyAlignment="1">
      <alignment horizontal="center"/>
    </xf>
    <xf numFmtId="0" fontId="13" fillId="12" borderId="42" xfId="0" applyFont="1" applyFill="1" applyBorder="1" applyAlignment="1">
      <alignment horizontal="center"/>
    </xf>
    <xf numFmtId="0" fontId="13" fillId="11" borderId="8" xfId="0" applyFont="1" applyFill="1" applyBorder="1" applyAlignment="1">
      <alignment horizontal="left" vertical="center"/>
    </xf>
    <xf numFmtId="0" fontId="13" fillId="11" borderId="9" xfId="0" applyFont="1" applyFill="1" applyBorder="1" applyAlignment="1">
      <alignment horizontal="left" vertical="center"/>
    </xf>
    <xf numFmtId="0" fontId="15" fillId="11" borderId="2" xfId="0" applyFont="1" applyFill="1" applyBorder="1" applyAlignment="1">
      <alignment horizontal="left" vertical="center"/>
    </xf>
    <xf numFmtId="0" fontId="15" fillId="11" borderId="3" xfId="0" applyFont="1" applyFill="1" applyBorder="1" applyAlignment="1">
      <alignment horizontal="left" vertical="center"/>
    </xf>
    <xf numFmtId="0" fontId="15" fillId="11" borderId="4" xfId="0" applyFont="1" applyFill="1" applyBorder="1" applyAlignment="1">
      <alignment horizontal="left" vertical="center"/>
    </xf>
    <xf numFmtId="0" fontId="0" fillId="11" borderId="1" xfId="0" applyFill="1" applyBorder="1" applyAlignment="1">
      <alignment horizontal="left" wrapText="1"/>
    </xf>
    <xf numFmtId="0" fontId="0" fillId="11" borderId="6" xfId="0" applyFill="1" applyBorder="1" applyAlignment="1">
      <alignment horizontal="left" wrapText="1"/>
    </xf>
    <xf numFmtId="0" fontId="12" fillId="11" borderId="37" xfId="0" applyFont="1" applyFill="1" applyBorder="1" applyAlignment="1">
      <alignment horizontal="center"/>
    </xf>
    <xf numFmtId="0" fontId="12" fillId="11" borderId="38" xfId="0" applyFont="1" applyFill="1" applyBorder="1" applyAlignment="1">
      <alignment horizontal="center"/>
    </xf>
    <xf numFmtId="0" fontId="0" fillId="11" borderId="1" xfId="0" applyFill="1" applyBorder="1" applyAlignment="1">
      <alignment vertical="center" wrapText="1"/>
    </xf>
    <xf numFmtId="0" fontId="0" fillId="11" borderId="6" xfId="0" applyFill="1" applyBorder="1" applyAlignment="1">
      <alignment vertical="center" wrapText="1"/>
    </xf>
    <xf numFmtId="0" fontId="0" fillId="11" borderId="8" xfId="0" applyFill="1" applyBorder="1" applyAlignment="1">
      <alignment vertical="center" wrapText="1"/>
    </xf>
    <xf numFmtId="0" fontId="0" fillId="11" borderId="9" xfId="0" applyFill="1" applyBorder="1" applyAlignment="1">
      <alignment vertical="center" wrapText="1"/>
    </xf>
    <xf numFmtId="0" fontId="0" fillId="15" borderId="8" xfId="0" applyFill="1" applyBorder="1" applyAlignment="1">
      <alignment horizontal="left" vertical="center"/>
    </xf>
    <xf numFmtId="0" fontId="0" fillId="15" borderId="9" xfId="0" applyFill="1" applyBorder="1" applyAlignment="1">
      <alignment horizontal="left" vertical="center"/>
    </xf>
    <xf numFmtId="0" fontId="11" fillId="12" borderId="24" xfId="0" applyFont="1" applyFill="1" applyBorder="1" applyAlignment="1">
      <alignment horizontal="center" vertical="center"/>
    </xf>
    <xf numFmtId="0" fontId="11" fillId="12" borderId="25" xfId="0" applyFont="1" applyFill="1" applyBorder="1" applyAlignment="1">
      <alignment horizontal="center" vertical="center"/>
    </xf>
    <xf numFmtId="0" fontId="11" fillId="12" borderId="26" xfId="0" applyFont="1" applyFill="1" applyBorder="1" applyAlignment="1">
      <alignment horizontal="center" vertical="center"/>
    </xf>
    <xf numFmtId="0" fontId="11" fillId="12" borderId="27" xfId="0" applyFont="1" applyFill="1" applyBorder="1" applyAlignment="1">
      <alignment horizontal="center" vertical="center"/>
    </xf>
    <xf numFmtId="0" fontId="11" fillId="12" borderId="0" xfId="0" applyFont="1" applyFill="1" applyAlignment="1">
      <alignment horizontal="center" vertical="center"/>
    </xf>
    <xf numFmtId="0" fontId="11" fillId="12" borderId="28" xfId="0" applyFont="1" applyFill="1" applyBorder="1" applyAlignment="1">
      <alignment horizontal="center" vertical="center"/>
    </xf>
    <xf numFmtId="0" fontId="0" fillId="11" borderId="41" xfId="0" applyFill="1" applyBorder="1" applyAlignment="1">
      <alignment horizontal="left" wrapText="1"/>
    </xf>
    <xf numFmtId="0" fontId="0" fillId="11" borderId="42" xfId="0" applyFill="1" applyBorder="1" applyAlignment="1">
      <alignment horizontal="left" wrapText="1"/>
    </xf>
    <xf numFmtId="0" fontId="0" fillId="11" borderId="35" xfId="0" applyFill="1" applyBorder="1" applyAlignment="1">
      <alignment horizontal="left" wrapText="1"/>
    </xf>
    <xf numFmtId="0" fontId="0" fillId="11" borderId="39" xfId="0" applyFill="1" applyBorder="1" applyAlignment="1">
      <alignment horizontal="left" wrapText="1"/>
    </xf>
    <xf numFmtId="0" fontId="0" fillId="11" borderId="1" xfId="0" applyFill="1" applyBorder="1" applyAlignment="1">
      <alignment horizontal="left" vertical="center"/>
    </xf>
    <xf numFmtId="0" fontId="0" fillId="11" borderId="6" xfId="0" applyFill="1" applyBorder="1" applyAlignment="1">
      <alignment horizontal="left" vertical="center"/>
    </xf>
    <xf numFmtId="0" fontId="0" fillId="15" borderId="1" xfId="0" applyFill="1" applyBorder="1" applyAlignment="1" applyProtection="1">
      <alignment horizontal="left" vertical="center"/>
      <protection locked="0"/>
    </xf>
    <xf numFmtId="0" fontId="0" fillId="15" borderId="6" xfId="0" applyFill="1" applyBorder="1" applyAlignment="1" applyProtection="1">
      <alignment horizontal="left" vertical="center"/>
      <protection locked="0"/>
    </xf>
    <xf numFmtId="0" fontId="6" fillId="11" borderId="3" xfId="0" applyFont="1" applyFill="1" applyBorder="1" applyAlignment="1">
      <alignment horizontal="left"/>
    </xf>
    <xf numFmtId="0" fontId="6" fillId="11" borderId="4" xfId="0" applyFont="1" applyFill="1" applyBorder="1" applyAlignment="1">
      <alignment horizontal="left"/>
    </xf>
    <xf numFmtId="0" fontId="0" fillId="15" borderId="1" xfId="0" applyFill="1" applyBorder="1" applyAlignment="1">
      <alignment horizontal="left" vertical="center"/>
    </xf>
    <xf numFmtId="0" fontId="0" fillId="15" borderId="6" xfId="0" applyFill="1" applyBorder="1" applyAlignment="1">
      <alignment horizontal="left" vertical="center"/>
    </xf>
    <xf numFmtId="0" fontId="0" fillId="15" borderId="37" xfId="0" applyFill="1" applyBorder="1" applyAlignment="1">
      <alignment horizontal="left" vertical="center"/>
    </xf>
    <xf numFmtId="0" fontId="0" fillId="15" borderId="38" xfId="0" applyFill="1" applyBorder="1" applyAlignment="1">
      <alignment horizontal="left" vertical="center"/>
    </xf>
    <xf numFmtId="0" fontId="14" fillId="11" borderId="22" xfId="0" applyFont="1" applyFill="1" applyBorder="1" applyAlignment="1">
      <alignment horizontal="left" vertical="center"/>
    </xf>
    <xf numFmtId="0" fontId="14" fillId="11" borderId="23" xfId="0" applyFont="1" applyFill="1" applyBorder="1" applyAlignment="1">
      <alignment horizontal="left" vertical="center"/>
    </xf>
    <xf numFmtId="0" fontId="43" fillId="0" borderId="0" xfId="0" applyFont="1" applyAlignment="1">
      <alignment horizontal="center"/>
    </xf>
    <xf numFmtId="0" fontId="0" fillId="0" borderId="0" xfId="0" applyAlignment="1">
      <alignment horizontal="center"/>
    </xf>
    <xf numFmtId="0" fontId="3" fillId="20" borderId="0" xfId="0" applyFont="1" applyFill="1" applyAlignment="1">
      <alignment vertical="top" wrapText="1"/>
    </xf>
    <xf numFmtId="0" fontId="3" fillId="3" borderId="0" xfId="0" applyFont="1" applyFill="1" applyAlignment="1">
      <alignment vertical="center" wrapText="1"/>
    </xf>
    <xf numFmtId="0" fontId="2" fillId="0" borderId="0" xfId="0" applyFont="1" applyAlignment="1"/>
    <xf numFmtId="0" fontId="3" fillId="21" borderId="0" xfId="0" applyFont="1" applyFill="1" applyAlignment="1">
      <alignment horizontal="left" vertical="top" wrapText="1" indent="2"/>
    </xf>
    <xf numFmtId="0" fontId="46" fillId="21" borderId="0" xfId="0" applyFont="1" applyFill="1" applyAlignment="1">
      <alignment horizontal="left" vertical="top" wrapText="1" indent="2"/>
    </xf>
    <xf numFmtId="0" fontId="17" fillId="11" borderId="43" xfId="0" applyFont="1" applyFill="1" applyBorder="1" applyAlignment="1" applyProtection="1">
      <alignment horizontal="center"/>
      <protection locked="0"/>
    </xf>
    <xf numFmtId="0" fontId="17" fillId="11" borderId="19" xfId="0" applyFont="1" applyFill="1" applyBorder="1" applyAlignment="1" applyProtection="1">
      <alignment horizontal="center"/>
      <protection locked="0"/>
    </xf>
    <xf numFmtId="0" fontId="17" fillId="11" borderId="20" xfId="0" applyFont="1" applyFill="1" applyBorder="1" applyAlignment="1" applyProtection="1">
      <alignment horizontal="center"/>
      <protection locked="0"/>
    </xf>
    <xf numFmtId="0" fontId="11" fillId="12" borderId="24" xfId="0" applyFont="1" applyFill="1" applyBorder="1" applyAlignment="1">
      <alignment horizontal="center"/>
    </xf>
    <xf numFmtId="0" fontId="11" fillId="12" borderId="25" xfId="0" applyFont="1" applyFill="1" applyBorder="1" applyAlignment="1">
      <alignment horizontal="center"/>
    </xf>
    <xf numFmtId="0" fontId="11" fillId="12" borderId="26" xfId="0" applyFont="1" applyFill="1" applyBorder="1" applyAlignment="1">
      <alignment horizontal="center"/>
    </xf>
    <xf numFmtId="0" fontId="0" fillId="15" borderId="22" xfId="0" applyFill="1" applyBorder="1" applyAlignment="1" applyProtection="1">
      <alignment horizontal="left" vertical="center"/>
      <protection locked="0"/>
    </xf>
    <xf numFmtId="0" fontId="0" fillId="15" borderId="23" xfId="0" applyFill="1" applyBorder="1" applyAlignment="1" applyProtection="1">
      <alignment horizontal="left" vertical="center"/>
      <protection locked="0"/>
    </xf>
    <xf numFmtId="0" fontId="0" fillId="15" borderId="33" xfId="0" applyFill="1" applyBorder="1" applyAlignment="1">
      <alignment horizontal="left" vertical="center"/>
    </xf>
    <xf numFmtId="0" fontId="0" fillId="15" borderId="71" xfId="0" applyFill="1" applyBorder="1" applyAlignment="1">
      <alignment horizontal="left" vertical="center"/>
    </xf>
    <xf numFmtId="0" fontId="0" fillId="15" borderId="17" xfId="0" applyFill="1" applyBorder="1" applyAlignment="1">
      <alignment horizontal="left" vertical="center"/>
    </xf>
    <xf numFmtId="0" fontId="0" fillId="15" borderId="79" xfId="0" applyFill="1" applyBorder="1" applyAlignment="1">
      <alignment horizontal="left" vertical="center"/>
    </xf>
    <xf numFmtId="0" fontId="12" fillId="11" borderId="22" xfId="0" applyFont="1" applyFill="1" applyBorder="1" applyAlignment="1">
      <alignment horizontal="center"/>
    </xf>
    <xf numFmtId="0" fontId="12" fillId="11" borderId="23" xfId="0" applyFont="1" applyFill="1" applyBorder="1" applyAlignment="1">
      <alignment horizontal="center"/>
    </xf>
    <xf numFmtId="0" fontId="0" fillId="15" borderId="22" xfId="0" applyFill="1" applyBorder="1" applyAlignment="1" applyProtection="1">
      <alignment horizontal="center" vertical="center"/>
      <protection locked="0"/>
    </xf>
    <xf numFmtId="0" fontId="0" fillId="15" borderId="66" xfId="0" applyFill="1" applyBorder="1" applyAlignment="1">
      <alignment horizontal="left" vertical="center"/>
    </xf>
    <xf numFmtId="0" fontId="0" fillId="15" borderId="32" xfId="0" applyFill="1" applyBorder="1" applyAlignment="1">
      <alignment horizontal="left" vertical="center"/>
    </xf>
    <xf numFmtId="0" fontId="17" fillId="15" borderId="22" xfId="0" applyFont="1" applyFill="1" applyBorder="1" applyAlignment="1">
      <alignment horizontal="left" vertical="center"/>
    </xf>
    <xf numFmtId="0" fontId="17" fillId="15" borderId="23" xfId="0" applyFont="1" applyFill="1" applyBorder="1" applyAlignment="1">
      <alignment horizontal="left" vertical="center"/>
    </xf>
    <xf numFmtId="0" fontId="0" fillId="15" borderId="1" xfId="0" applyFill="1" applyBorder="1" applyAlignment="1" applyProtection="1">
      <alignment horizontal="left"/>
      <protection locked="0"/>
    </xf>
    <xf numFmtId="0" fontId="0" fillId="15" borderId="6" xfId="0" applyFill="1" applyBorder="1" applyAlignment="1" applyProtection="1">
      <alignment horizontal="left"/>
      <protection locked="0"/>
    </xf>
    <xf numFmtId="0" fontId="12" fillId="11" borderId="3" xfId="0" applyFont="1" applyFill="1" applyBorder="1" applyAlignment="1">
      <alignment horizontal="left"/>
    </xf>
    <xf numFmtId="0" fontId="12" fillId="11" borderId="4" xfId="0" applyFont="1" applyFill="1" applyBorder="1" applyAlignment="1">
      <alignment horizontal="left"/>
    </xf>
    <xf numFmtId="0" fontId="0" fillId="15" borderId="33" xfId="0" applyFill="1" applyBorder="1" applyAlignment="1" applyProtection="1">
      <alignment horizontal="left"/>
      <protection locked="0"/>
    </xf>
    <xf numFmtId="0" fontId="0" fillId="15" borderId="70" xfId="0" applyFill="1" applyBorder="1" applyAlignment="1" applyProtection="1">
      <alignment horizontal="left"/>
      <protection locked="0"/>
    </xf>
    <xf numFmtId="0" fontId="0" fillId="15" borderId="71" xfId="0" applyFill="1" applyBorder="1" applyAlignment="1" applyProtection="1">
      <alignment horizontal="left"/>
      <protection locked="0"/>
    </xf>
    <xf numFmtId="0" fontId="6" fillId="14" borderId="1" xfId="0" applyFont="1" applyFill="1" applyBorder="1" applyAlignment="1"/>
    <xf numFmtId="0" fontId="6" fillId="0" borderId="1" xfId="0" applyFont="1" applyBorder="1" applyAlignment="1"/>
    <xf numFmtId="0" fontId="0" fillId="0" borderId="1" xfId="0" applyBorder="1" applyAlignment="1"/>
    <xf numFmtId="0" fontId="0" fillId="0" borderId="49" xfId="0" applyBorder="1" applyAlignment="1">
      <alignment horizontal="left" vertical="center" indent="3"/>
    </xf>
    <xf numFmtId="0" fontId="0" fillId="0" borderId="50" xfId="0" applyBorder="1" applyAlignment="1">
      <alignment horizontal="left" vertical="center" indent="3"/>
    </xf>
    <xf numFmtId="0" fontId="32" fillId="15" borderId="49" xfId="0" applyFont="1" applyFill="1" applyBorder="1" applyAlignment="1">
      <alignment horizontal="left" vertical="center" wrapText="1"/>
    </xf>
    <xf numFmtId="0" fontId="0" fillId="0" borderId="51" xfId="0" applyBorder="1" applyAlignment="1">
      <alignment horizontal="left" vertical="center" wrapText="1"/>
    </xf>
    <xf numFmtId="0" fontId="0" fillId="0" borderId="50" xfId="0" applyBorder="1" applyAlignment="1">
      <alignment horizontal="left" vertical="center" wrapText="1"/>
    </xf>
    <xf numFmtId="0" fontId="25" fillId="0" borderId="49" xfId="0" applyFont="1" applyBorder="1" applyAlignment="1">
      <alignment vertical="center"/>
    </xf>
    <xf numFmtId="0" fontId="0" fillId="0" borderId="51" xfId="0" applyBorder="1" applyAlignment="1"/>
    <xf numFmtId="0" fontId="0" fillId="0" borderId="50" xfId="0" applyBorder="1" applyAlignment="1"/>
    <xf numFmtId="0" fontId="34" fillId="0" borderId="58" xfId="0" applyFont="1" applyBorder="1" applyAlignment="1">
      <alignment horizontal="justify" vertical="center"/>
    </xf>
    <xf numFmtId="0" fontId="0" fillId="0" borderId="59" xfId="0" applyBorder="1" applyAlignment="1"/>
    <xf numFmtId="0" fontId="0" fillId="0" borderId="49" xfId="0" applyBorder="1" applyAlignment="1">
      <alignment horizontal="left" vertical="center" indent="2"/>
    </xf>
    <xf numFmtId="0" fontId="0" fillId="0" borderId="50" xfId="0" applyBorder="1" applyAlignment="1">
      <alignment horizontal="left" vertical="center" indent="2"/>
    </xf>
    <xf numFmtId="0" fontId="32" fillId="13" borderId="49" xfId="0" applyFont="1" applyFill="1" applyBorder="1" applyAlignment="1">
      <alignment horizontal="left" vertical="center"/>
    </xf>
    <xf numFmtId="0" fontId="32" fillId="13" borderId="51" xfId="0" applyFont="1" applyFill="1" applyBorder="1" applyAlignment="1">
      <alignment horizontal="left" vertical="center"/>
    </xf>
    <xf numFmtId="0" fontId="32" fillId="13" borderId="50" xfId="0" applyFont="1" applyFill="1" applyBorder="1" applyAlignment="1">
      <alignment horizontal="left" vertical="center"/>
    </xf>
    <xf numFmtId="0" fontId="25" fillId="0" borderId="55" xfId="0" applyFont="1" applyBorder="1" applyAlignment="1">
      <alignment horizontal="left" vertical="center" wrapText="1"/>
    </xf>
    <xf numFmtId="0" fontId="33" fillId="0" borderId="56" xfId="0" applyFont="1" applyBorder="1" applyAlignment="1">
      <alignment horizontal="left" vertical="center"/>
    </xf>
    <xf numFmtId="0" fontId="33" fillId="0" borderId="57" xfId="0" applyFont="1" applyBorder="1" applyAlignment="1">
      <alignment horizontal="left" vertical="center"/>
    </xf>
    <xf numFmtId="0" fontId="33" fillId="0" borderId="52" xfId="0" applyFont="1" applyBorder="1" applyAlignment="1">
      <alignment horizontal="left" vertical="center"/>
    </xf>
    <xf numFmtId="0" fontId="33" fillId="0" borderId="0" xfId="0" applyFont="1" applyAlignment="1">
      <alignment horizontal="left" vertical="center"/>
    </xf>
    <xf numFmtId="0" fontId="33" fillId="0" borderId="53" xfId="0" applyFont="1" applyBorder="1" applyAlignment="1">
      <alignment horizontal="left" vertical="center"/>
    </xf>
    <xf numFmtId="0" fontId="33" fillId="0" borderId="58" xfId="0" applyFont="1" applyBorder="1" applyAlignment="1">
      <alignment horizontal="left" vertical="center"/>
    </xf>
    <xf numFmtId="0" fontId="33" fillId="0" borderId="59" xfId="0" applyFont="1" applyBorder="1" applyAlignment="1">
      <alignment horizontal="left" vertical="center"/>
    </xf>
    <xf numFmtId="0" fontId="33" fillId="0" borderId="60" xfId="0" applyFont="1"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wrapText="1" indent="1"/>
    </xf>
    <xf numFmtId="0" fontId="0" fillId="0" borderId="50" xfId="0" applyBorder="1" applyAlignment="1">
      <alignment horizontal="left" vertical="center" wrapText="1" indent="1"/>
    </xf>
    <xf numFmtId="0" fontId="0" fillId="0" borderId="52" xfId="0" applyBorder="1" applyAlignment="1">
      <alignment horizontal="left"/>
    </xf>
    <xf numFmtId="0" fontId="0" fillId="0" borderId="53" xfId="0" applyBorder="1" applyAlignment="1">
      <alignment horizontal="left"/>
    </xf>
    <xf numFmtId="0" fontId="28" fillId="0" borderId="49" xfId="0" applyFont="1" applyBorder="1" applyAlignment="1">
      <alignment horizontal="left" vertical="center" wrapText="1"/>
    </xf>
    <xf numFmtId="0" fontId="28" fillId="0" borderId="51" xfId="0" applyFont="1" applyBorder="1" applyAlignment="1">
      <alignment horizontal="left" vertical="center" wrapText="1"/>
    </xf>
    <xf numFmtId="0" fontId="28" fillId="0" borderId="50" xfId="0" applyFont="1" applyBorder="1" applyAlignment="1">
      <alignment horizontal="left" vertical="center" wrapText="1"/>
    </xf>
    <xf numFmtId="0" fontId="32" fillId="15" borderId="56" xfId="0" applyFont="1" applyFill="1" applyBorder="1" applyAlignment="1">
      <alignment horizontal="center" vertical="center" wrapText="1"/>
    </xf>
    <xf numFmtId="0" fontId="0" fillId="0" borderId="0" xfId="0" applyAlignment="1">
      <alignment horizontal="center" vertical="center"/>
    </xf>
    <xf numFmtId="0" fontId="0" fillId="0" borderId="53" xfId="0" applyBorder="1" applyAlignment="1">
      <alignment horizontal="center" vertical="center"/>
    </xf>
    <xf numFmtId="0" fontId="0" fillId="0" borderId="52" xfId="0" applyBorder="1" applyAlignment="1">
      <alignment horizontal="left" vertical="center"/>
    </xf>
    <xf numFmtId="0" fontId="0" fillId="0" borderId="0" xfId="0" applyAlignment="1">
      <alignment horizontal="left" vertical="center"/>
    </xf>
    <xf numFmtId="0" fontId="6" fillId="22" borderId="49" xfId="0" applyFont="1" applyFill="1" applyBorder="1" applyAlignment="1">
      <alignment horizontal="center"/>
    </xf>
    <xf numFmtId="0" fontId="0" fillId="0" borderId="51" xfId="0" applyBorder="1" applyAlignment="1">
      <alignment horizontal="center"/>
    </xf>
    <xf numFmtId="0" fontId="0" fillId="0" borderId="50" xfId="0" applyBorder="1" applyAlignment="1">
      <alignment horizontal="center"/>
    </xf>
    <xf numFmtId="0" fontId="32" fillId="15" borderId="55" xfId="0" applyFont="1" applyFill="1" applyBorder="1" applyAlignment="1">
      <alignment horizontal="center" vertical="center" wrapText="1"/>
    </xf>
    <xf numFmtId="0" fontId="32" fillId="13" borderId="55" xfId="0" applyFont="1" applyFill="1" applyBorder="1" applyAlignment="1">
      <alignment horizontal="left" vertical="center" wrapText="1"/>
    </xf>
    <xf numFmtId="0" fontId="32" fillId="13" borderId="56" xfId="0" applyFont="1" applyFill="1" applyBorder="1" applyAlignment="1">
      <alignment horizontal="left" vertical="center" wrapText="1"/>
    </xf>
    <xf numFmtId="0" fontId="32" fillId="13" borderId="57" xfId="0" applyFont="1" applyFill="1" applyBorder="1" applyAlignment="1">
      <alignment horizontal="left" vertical="center" wrapText="1"/>
    </xf>
    <xf numFmtId="0" fontId="0" fillId="0" borderId="49" xfId="0" applyBorder="1" applyAlignment="1">
      <alignment horizontal="left" vertical="center" wrapText="1" indent="2"/>
    </xf>
    <xf numFmtId="0" fontId="0" fillId="0" borderId="50" xfId="0" applyBorder="1" applyAlignment="1">
      <alignment horizontal="left" vertical="center" wrapText="1" indent="2"/>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0" fillId="0" borderId="49" xfId="0" applyBorder="1" applyAlignment="1">
      <alignment horizontal="left" vertical="center" indent="1"/>
    </xf>
    <xf numFmtId="0" fontId="0" fillId="0" borderId="50" xfId="0" applyBorder="1" applyAlignment="1">
      <alignment horizontal="left" vertical="center" indent="1"/>
    </xf>
    <xf numFmtId="0" fontId="30" fillId="0" borderId="49" xfId="0" applyFont="1" applyBorder="1" applyAlignment="1">
      <alignment horizontal="left" vertical="center" wrapText="1" indent="1"/>
    </xf>
    <xf numFmtId="0" fontId="30" fillId="0" borderId="50" xfId="0" applyFont="1" applyBorder="1" applyAlignment="1">
      <alignment horizontal="left" vertical="center" wrapText="1" indent="1"/>
    </xf>
    <xf numFmtId="0" fontId="0" fillId="0" borderId="49" xfId="0" applyBorder="1" applyAlignment="1">
      <alignment horizontal="left" vertical="center"/>
    </xf>
    <xf numFmtId="0" fontId="0" fillId="0" borderId="49" xfId="0" applyBorder="1" applyAlignment="1">
      <alignment horizontal="left" vertical="center" wrapText="1"/>
    </xf>
    <xf numFmtId="0" fontId="6" fillId="0" borderId="49" xfId="0" applyFont="1" applyBorder="1" applyAlignment="1">
      <alignment vertical="center"/>
    </xf>
    <xf numFmtId="0" fontId="6"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9" borderId="49" xfId="0" applyFont="1" applyFill="1" applyBorder="1" applyAlignment="1">
      <alignment horizontal="center"/>
    </xf>
    <xf numFmtId="0" fontId="6" fillId="9" borderId="51" xfId="0" applyFont="1" applyFill="1" applyBorder="1" applyAlignment="1">
      <alignment horizontal="center"/>
    </xf>
    <xf numFmtId="0" fontId="6" fillId="9" borderId="50" xfId="0" applyFont="1" applyFill="1" applyBorder="1" applyAlignment="1">
      <alignment horizontal="center"/>
    </xf>
    <xf numFmtId="0" fontId="6" fillId="0" borderId="49" xfId="0" applyFont="1" applyFill="1" applyBorder="1" applyAlignment="1">
      <alignment horizontal="center"/>
    </xf>
    <xf numFmtId="0" fontId="6" fillId="0" borderId="51" xfId="0" applyFont="1" applyFill="1" applyBorder="1" applyAlignment="1">
      <alignment horizontal="center"/>
    </xf>
    <xf numFmtId="0" fontId="6" fillId="0" borderId="50" xfId="0" applyFont="1" applyFill="1" applyBorder="1" applyAlignment="1">
      <alignment horizontal="center"/>
    </xf>
    <xf numFmtId="0" fontId="0" fillId="15" borderId="49" xfId="0" applyFill="1" applyBorder="1" applyAlignment="1"/>
    <xf numFmtId="0" fontId="26" fillId="15" borderId="49" xfId="0" applyFont="1" applyFill="1" applyBorder="1" applyAlignment="1"/>
    <xf numFmtId="0" fontId="6" fillId="0" borderId="49" xfId="0" applyFont="1" applyBorder="1" applyAlignment="1"/>
    <xf numFmtId="0" fontId="0" fillId="14" borderId="48" xfId="0" applyFill="1" applyBorder="1" applyAlignment="1">
      <alignment horizontal="left" vertical="center"/>
    </xf>
    <xf numFmtId="0" fontId="24" fillId="14" borderId="49" xfId="0" applyFont="1" applyFill="1" applyBorder="1" applyAlignment="1">
      <alignment horizontal="left" vertical="center"/>
    </xf>
    <xf numFmtId="0" fontId="24" fillId="14" borderId="50" xfId="0" applyFont="1" applyFill="1" applyBorder="1" applyAlignment="1">
      <alignment horizontal="left" vertical="center"/>
    </xf>
    <xf numFmtId="0" fontId="0" fillId="0" borderId="51" xfId="0" applyBorder="1" applyAlignment="1">
      <alignment horizontal="center" vertical="center"/>
    </xf>
    <xf numFmtId="0" fontId="0" fillId="0" borderId="50" xfId="0" applyBorder="1" applyAlignment="1">
      <alignment horizontal="center" vertical="center"/>
    </xf>
    <xf numFmtId="0" fontId="24" fillId="14" borderId="48" xfId="0" applyFont="1" applyFill="1" applyBorder="1" applyAlignment="1">
      <alignment horizontal="left" vertical="center"/>
    </xf>
    <xf numFmtId="0" fontId="24" fillId="12" borderId="49" xfId="0" applyFont="1" applyFill="1" applyBorder="1" applyAlignment="1">
      <alignment horizontal="left" vertical="center"/>
    </xf>
    <xf numFmtId="0" fontId="0" fillId="12" borderId="51" xfId="0" applyFill="1" applyBorder="1" applyAlignment="1">
      <alignment horizontal="left" vertical="center"/>
    </xf>
    <xf numFmtId="0" fontId="24" fillId="0" borderId="49" xfId="0" applyFont="1" applyBorder="1" applyAlignment="1">
      <alignment horizontal="left" vertical="center"/>
    </xf>
    <xf numFmtId="0" fontId="0" fillId="0" borderId="51" xfId="0" applyBorder="1" applyAlignment="1">
      <alignment horizontal="left" vertical="center"/>
    </xf>
    <xf numFmtId="0" fontId="25" fillId="0" borderId="55" xfId="0" applyFont="1" applyBorder="1" applyAlignment="1">
      <alignment vertical="center"/>
    </xf>
    <xf numFmtId="0" fontId="0" fillId="0" borderId="56" xfId="0" applyBorder="1" applyAlignment="1"/>
    <xf numFmtId="0" fontId="0" fillId="0" borderId="51" xfId="0" applyBorder="1" applyAlignment="1">
      <alignment vertical="center"/>
    </xf>
    <xf numFmtId="0" fontId="0" fillId="0" borderId="50" xfId="0" applyBorder="1" applyAlignment="1">
      <alignment vertical="center"/>
    </xf>
    <xf numFmtId="0" fontId="6" fillId="0" borderId="49" xfId="0" applyFont="1" applyBorder="1" applyAlignment="1">
      <alignment horizontal="left" vertical="center" wrapText="1"/>
    </xf>
    <xf numFmtId="0" fontId="18" fillId="11" borderId="18" xfId="0" applyFont="1" applyFill="1" applyBorder="1" applyAlignment="1">
      <alignment horizontal="center"/>
    </xf>
    <xf numFmtId="0" fontId="18" fillId="11" borderId="19" xfId="0" applyFont="1" applyFill="1" applyBorder="1" applyAlignment="1">
      <alignment horizontal="center"/>
    </xf>
    <xf numFmtId="0" fontId="18" fillId="11" borderId="20" xfId="0" applyFont="1" applyFill="1" applyBorder="1" applyAlignment="1">
      <alignment horizontal="center"/>
    </xf>
    <xf numFmtId="0" fontId="15" fillId="0" borderId="7" xfId="0" applyFont="1" applyBorder="1" applyAlignment="1">
      <alignment horizontal="left"/>
    </xf>
    <xf numFmtId="0" fontId="15" fillId="0" borderId="8" xfId="0" applyFont="1" applyBorder="1" applyAlignment="1">
      <alignment horizontal="left"/>
    </xf>
    <xf numFmtId="0" fontId="14" fillId="0" borderId="8" xfId="0" applyFont="1" applyBorder="1" applyAlignment="1">
      <alignment horizontal="center"/>
    </xf>
    <xf numFmtId="0" fontId="14" fillId="0" borderId="9" xfId="0" applyFont="1" applyBorder="1" applyAlignment="1">
      <alignment horizont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29" xfId="0" applyFont="1" applyBorder="1" applyAlignment="1">
      <alignment horizontal="left" vertical="center"/>
    </xf>
    <xf numFmtId="0" fontId="6" fillId="0" borderId="31" xfId="0" applyFont="1" applyBorder="1" applyAlignment="1">
      <alignment horizontal="left"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6" fillId="0" borderId="7" xfId="0"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165" fontId="0" fillId="0" borderId="12" xfId="0" applyNumberFormat="1"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xf numFmtId="0" fontId="15" fillId="0" borderId="2" xfId="0" applyFont="1" applyBorder="1" applyAlignment="1">
      <alignment horizontal="left"/>
    </xf>
    <xf numFmtId="0" fontId="15" fillId="0" borderId="3" xfId="0" applyFont="1" applyBorder="1" applyAlignment="1">
      <alignment horizontal="left"/>
    </xf>
    <xf numFmtId="0" fontId="14" fillId="0" borderId="3" xfId="0" applyFont="1" applyBorder="1" applyAlignment="1">
      <alignment horizontal="center"/>
    </xf>
    <xf numFmtId="0" fontId="14" fillId="0" borderId="4" xfId="0" applyFont="1" applyBorder="1" applyAlignment="1">
      <alignment horizontal="center"/>
    </xf>
    <xf numFmtId="0" fontId="6" fillId="0" borderId="5" xfId="0" applyFont="1" applyBorder="1" applyAlignment="1">
      <alignment horizontal="left"/>
    </xf>
    <xf numFmtId="0" fontId="6" fillId="0" borderId="1" xfId="0" applyFont="1" applyBorder="1" applyAlignment="1">
      <alignment horizontal="left"/>
    </xf>
    <xf numFmtId="0" fontId="6" fillId="0" borderId="6" xfId="0" applyFont="1" applyBorder="1" applyAlignment="1">
      <alignment horizontal="left"/>
    </xf>
    <xf numFmtId="165" fontId="0" fillId="0" borderId="11" xfId="0" applyNumberFormat="1" applyBorder="1" applyAlignment="1">
      <alignment horizontal="center"/>
    </xf>
    <xf numFmtId="165" fontId="0" fillId="0" borderId="1" xfId="0" applyNumberFormat="1" applyBorder="1" applyAlignment="1">
      <alignment horizontal="center"/>
    </xf>
    <xf numFmtId="165" fontId="0" fillId="0" borderId="6" xfId="0" applyNumberFormat="1" applyBorder="1" applyAlignment="1">
      <alignment horizontal="center"/>
    </xf>
    <xf numFmtId="0" fontId="11" fillId="12" borderId="18" xfId="0" applyFont="1" applyFill="1" applyBorder="1" applyAlignment="1">
      <alignment horizontal="center"/>
    </xf>
    <xf numFmtId="0" fontId="11" fillId="12" borderId="19" xfId="0" applyFont="1" applyFill="1" applyBorder="1" applyAlignment="1">
      <alignment horizontal="center"/>
    </xf>
    <xf numFmtId="0" fontId="11" fillId="12" borderId="20" xfId="0" applyFont="1" applyFill="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165" fontId="0" fillId="0" borderId="10" xfId="0" applyNumberFormat="1" applyBorder="1" applyAlignment="1">
      <alignment horizontal="center"/>
    </xf>
    <xf numFmtId="165" fontId="0" fillId="0" borderId="3" xfId="0" applyNumberFormat="1" applyBorder="1" applyAlignment="1">
      <alignment horizontal="center"/>
    </xf>
    <xf numFmtId="165" fontId="0" fillId="0" borderId="4" xfId="0" applyNumberFormat="1" applyBorder="1" applyAlignment="1">
      <alignment horizontal="center"/>
    </xf>
    <xf numFmtId="0" fontId="0" fillId="0" borderId="2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wrapText="1"/>
    </xf>
    <xf numFmtId="0" fontId="0" fillId="0" borderId="0" xfId="0" applyAlignment="1">
      <alignment horizontal="left" wrapText="1"/>
    </xf>
    <xf numFmtId="0" fontId="12" fillId="0" borderId="27" xfId="0" applyFont="1" applyBorder="1" applyAlignment="1">
      <alignment horizontal="left"/>
    </xf>
    <xf numFmtId="0" fontId="12" fillId="0" borderId="0" xfId="0" applyFont="1" applyAlignment="1">
      <alignment horizontal="left"/>
    </xf>
    <xf numFmtId="0" fontId="0" fillId="11" borderId="3" xfId="0" applyFill="1" applyBorder="1" applyAlignment="1">
      <alignment horizontal="center" vertical="center"/>
    </xf>
    <xf numFmtId="0" fontId="0" fillId="11" borderId="1" xfId="0" applyFill="1" applyBorder="1" applyAlignment="1">
      <alignment horizontal="center" vertical="center"/>
    </xf>
    <xf numFmtId="0" fontId="0" fillId="11" borderId="8" xfId="0" applyFill="1" applyBorder="1" applyAlignment="1">
      <alignment horizontal="center" vertical="center"/>
    </xf>
    <xf numFmtId="0" fontId="6" fillId="11" borderId="2"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7" xfId="0" applyFont="1" applyFill="1" applyBorder="1" applyAlignment="1">
      <alignment horizontal="center" vertical="center"/>
    </xf>
    <xf numFmtId="0" fontId="0" fillId="11" borderId="47" xfId="0" applyFill="1" applyBorder="1" applyAlignment="1">
      <alignment horizontal="center"/>
    </xf>
    <xf numFmtId="0" fontId="0" fillId="11" borderId="45" xfId="0" applyFill="1" applyBorder="1" applyAlignment="1">
      <alignment horizontal="center"/>
    </xf>
    <xf numFmtId="0" fontId="0" fillId="11" borderId="64" xfId="0" applyFill="1" applyBorder="1" applyAlignment="1">
      <alignment horizontal="center"/>
    </xf>
    <xf numFmtId="0" fontId="0" fillId="11" borderId="62" xfId="0" applyFill="1" applyBorder="1" applyAlignment="1">
      <alignment horizontal="center"/>
    </xf>
    <xf numFmtId="0" fontId="0" fillId="11" borderId="0" xfId="0" applyFill="1" applyAlignment="1">
      <alignment horizontal="center"/>
    </xf>
    <xf numFmtId="0" fontId="0" fillId="11" borderId="28" xfId="0" applyFill="1" applyBorder="1" applyAlignment="1">
      <alignment horizontal="center"/>
    </xf>
    <xf numFmtId="0" fontId="0" fillId="12" borderId="1" xfId="0" applyFont="1" applyFill="1" applyBorder="1" applyAlignment="1"/>
    <xf numFmtId="0" fontId="6" fillId="12" borderId="1" xfId="0" applyFont="1" applyFill="1" applyBorder="1" applyAlignment="1">
      <alignment horizontal="left" vertical="center" wrapText="1"/>
    </xf>
    <xf numFmtId="0" fontId="6" fillId="12" borderId="1" xfId="0" applyFont="1" applyFill="1" applyBorder="1" applyAlignment="1"/>
    <xf numFmtId="0" fontId="16" fillId="0" borderId="24" xfId="0" applyFont="1" applyBorder="1" applyAlignment="1">
      <alignment horizontal="center"/>
    </xf>
    <xf numFmtId="0" fontId="16" fillId="0" borderId="26" xfId="0" applyFont="1" applyBorder="1" applyAlignment="1">
      <alignment horizontal="center"/>
    </xf>
    <xf numFmtId="0" fontId="16" fillId="0" borderId="25" xfId="0" applyFont="1" applyBorder="1" applyAlignment="1">
      <alignment horizontal="center"/>
    </xf>
    <xf numFmtId="0" fontId="50" fillId="0" borderId="30" xfId="0" applyFont="1" applyBorder="1" applyAlignment="1">
      <alignment horizontal="center"/>
    </xf>
    <xf numFmtId="0" fontId="50" fillId="0" borderId="31"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xf>
    <xf numFmtId="0" fontId="0" fillId="12" borderId="43" xfId="0" applyFill="1" applyBorder="1" applyAlignment="1">
      <alignment horizontal="left"/>
    </xf>
    <xf numFmtId="0" fontId="0" fillId="12" borderId="20" xfId="0" applyFill="1" applyBorder="1" applyAlignment="1">
      <alignment horizontal="left"/>
    </xf>
    <xf numFmtId="0" fontId="52" fillId="0" borderId="0" xfId="0" applyFont="1" applyAlignment="1">
      <alignment vertical="center"/>
    </xf>
    <xf numFmtId="0" fontId="0" fillId="0" borderId="30" xfId="0" applyBorder="1" applyAlignment="1">
      <alignment vertical="center"/>
    </xf>
    <xf numFmtId="0" fontId="52" fillId="0" borderId="25" xfId="0" applyFont="1" applyBorder="1" applyAlignment="1">
      <alignment vertical="center"/>
    </xf>
    <xf numFmtId="0" fontId="0" fillId="0" borderId="25" xfId="0" applyBorder="1" applyAlignment="1">
      <alignment vertical="center"/>
    </xf>
    <xf numFmtId="0" fontId="0" fillId="0" borderId="0" xfId="0" applyAlignment="1">
      <alignment vertical="center"/>
    </xf>
    <xf numFmtId="0" fontId="42" fillId="0" borderId="0" xfId="0" applyFont="1" applyAlignment="1">
      <alignment horizontal="left" vertical="center"/>
    </xf>
    <xf numFmtId="0" fontId="41" fillId="0" borderId="0" xfId="0" applyFont="1" applyAlignment="1">
      <alignment vertical="center"/>
    </xf>
    <xf numFmtId="0" fontId="42" fillId="0" borderId="25" xfId="0" applyFont="1" applyBorder="1" applyAlignment="1">
      <alignment horizontal="justify" vertical="center"/>
    </xf>
    <xf numFmtId="0" fontId="0" fillId="0" borderId="25" xfId="0" applyBorder="1" applyAlignment="1"/>
    <xf numFmtId="0" fontId="42" fillId="0" borderId="0" xfId="0" applyFont="1" applyAlignment="1">
      <alignment vertical="center" wrapText="1"/>
    </xf>
  </cellXfs>
  <cellStyles count="5">
    <cellStyle name="Comma" xfId="3" builtinId="3"/>
    <cellStyle name="Comma 2" xfId="4" xr:uid="{DD607CB4-DC34-4B2D-BF68-725D913945D3}"/>
    <cellStyle name="Hyperlink" xfId="2" builtinId="8"/>
    <cellStyle name="Normal" xfId="0" builtinId="0"/>
    <cellStyle name="Percent" xfId="1" builtinId="5"/>
  </cellStyles>
  <dxfs count="5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B050"/>
      </font>
      <fill>
        <patternFill>
          <bgColor theme="9" tint="0.39994506668294322"/>
        </patternFill>
      </fill>
    </dxf>
    <dxf>
      <font>
        <color theme="5" tint="0.79998168889431442"/>
      </font>
      <fill>
        <patternFill>
          <bgColor rgb="FFFF0000"/>
        </patternFill>
      </fill>
    </dxf>
    <dxf>
      <font>
        <color theme="5" tint="-0.24994659260841701"/>
      </font>
      <fill>
        <patternFill>
          <bgColor theme="5" tint="0.59996337778862885"/>
        </patternFill>
      </fill>
    </dxf>
    <dxf>
      <font>
        <color rgb="FF00B050"/>
      </font>
      <fill>
        <patternFill>
          <bgColor theme="9" tint="0.39994506668294322"/>
        </patternFill>
      </fill>
    </dxf>
    <dxf>
      <font>
        <color theme="5" tint="0.79998168889431442"/>
      </font>
      <fill>
        <patternFill>
          <bgColor rgb="FFFF0000"/>
        </patternFill>
      </fill>
    </dxf>
    <dxf>
      <font>
        <color theme="5" tint="-0.24994659260841701"/>
      </font>
      <fill>
        <patternFill>
          <bgColor theme="5" tint="0.59996337778862885"/>
        </patternFill>
      </fill>
    </dxf>
    <dxf>
      <font>
        <color rgb="FF00B050"/>
      </font>
      <fill>
        <patternFill>
          <bgColor theme="9" tint="0.39994506668294322"/>
        </patternFill>
      </fill>
    </dxf>
    <dxf>
      <font>
        <color theme="5" tint="0.79998168889431442"/>
      </font>
      <fill>
        <patternFill>
          <bgColor rgb="FFFF0000"/>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
      <font>
        <color theme="5" tint="-0.24994659260841701"/>
      </font>
      <fill>
        <patternFill>
          <bgColor theme="5" tint="0.59996337778862885"/>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xdr:colOff>
      <xdr:row>5</xdr:row>
      <xdr:rowOff>172680</xdr:rowOff>
    </xdr:to>
    <xdr:pic>
      <xdr:nvPicPr>
        <xdr:cNvPr id="3" name="Picture 2">
          <a:extLst>
            <a:ext uri="{FF2B5EF4-FFF2-40B4-BE49-F238E27FC236}">
              <a16:creationId xmlns:a16="http://schemas.microsoft.com/office/drawing/2014/main" id="{0750642A-4E50-4307-A52D-25BA04BFA5C9}"/>
            </a:ext>
          </a:extLst>
        </xdr:cNvPr>
        <xdr:cNvPicPr>
          <a:picLocks noChangeAspect="1"/>
        </xdr:cNvPicPr>
      </xdr:nvPicPr>
      <xdr:blipFill>
        <a:blip xmlns:r="http://schemas.openxmlformats.org/officeDocument/2006/relationships" r:embed="rId1"/>
        <a:stretch>
          <a:fillRect/>
        </a:stretch>
      </xdr:blipFill>
      <xdr:spPr>
        <a:xfrm>
          <a:off x="1" y="0"/>
          <a:ext cx="7753350" cy="1424265"/>
        </a:xfrm>
        <a:prstGeom prst="rect">
          <a:avLst/>
        </a:prstGeom>
      </xdr:spPr>
    </xdr:pic>
    <xdr:clientData/>
  </xdr:twoCellAnchor>
  <xdr:oneCellAnchor>
    <xdr:from>
      <xdr:col>0</xdr:col>
      <xdr:colOff>320040</xdr:colOff>
      <xdr:row>1</xdr:row>
      <xdr:rowOff>114300</xdr:rowOff>
    </xdr:from>
    <xdr:ext cx="5347335" cy="577659"/>
    <xdr:sp macro="" textlink="">
      <xdr:nvSpPr>
        <xdr:cNvPr id="5" name="TextBox 4">
          <a:extLst>
            <a:ext uri="{FF2B5EF4-FFF2-40B4-BE49-F238E27FC236}">
              <a16:creationId xmlns:a16="http://schemas.microsoft.com/office/drawing/2014/main" id="{272D6EE3-8B2E-41F2-B5E2-D0513D60371E}"/>
            </a:ext>
          </a:extLst>
        </xdr:cNvPr>
        <xdr:cNvSpPr txBox="1"/>
      </xdr:nvSpPr>
      <xdr:spPr>
        <a:xfrm>
          <a:off x="320040" y="295275"/>
          <a:ext cx="5347335" cy="5776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NZ" sz="2000" b="1">
              <a:solidFill>
                <a:schemeClr val="bg1"/>
              </a:solidFill>
              <a:effectLst/>
              <a:latin typeface="+mn-lt"/>
              <a:ea typeface="+mn-ea"/>
              <a:cs typeface="+mn-cs"/>
            </a:rPr>
            <a:t>Farm Activity Variation Application Form (FAVA)</a:t>
          </a:r>
          <a:endParaRPr lang="en-NZ" sz="2000">
            <a:solidFill>
              <a:schemeClr val="bg1"/>
            </a:solidFill>
            <a:effectLst/>
          </a:endParaRPr>
        </a:p>
        <a:p>
          <a:endParaRPr lang="en-NZ"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0</xdr:colOff>
      <xdr:row>8</xdr:row>
      <xdr:rowOff>0</xdr:rowOff>
    </xdr:from>
    <xdr:to>
      <xdr:col>19</xdr:col>
      <xdr:colOff>7620</xdr:colOff>
      <xdr:row>11</xdr:row>
      <xdr:rowOff>205740</xdr:rowOff>
    </xdr:to>
    <xdr:sp macro="" textlink="">
      <xdr:nvSpPr>
        <xdr:cNvPr id="3" name="TextBox 2">
          <a:extLst>
            <a:ext uri="{FF2B5EF4-FFF2-40B4-BE49-F238E27FC236}">
              <a16:creationId xmlns:a16="http://schemas.microsoft.com/office/drawing/2014/main" id="{B1E0F847-8CF8-4C97-9D07-74D5C1D1F89F}"/>
            </a:ext>
          </a:extLst>
        </xdr:cNvPr>
        <xdr:cNvSpPr txBox="1"/>
      </xdr:nvSpPr>
      <xdr:spPr>
        <a:xfrm>
          <a:off x="6705600" y="1495425"/>
          <a:ext cx="4914900" cy="8477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b="1"/>
            <a:t>Purpose of NB Assessment</a:t>
          </a:r>
        </a:p>
        <a:p>
          <a:r>
            <a:rPr lang="en-NZ" sz="900"/>
            <a:t>- enables auditor to undertake a basic assessment of the robustness of the NB</a:t>
          </a:r>
        </a:p>
        <a:p>
          <a:r>
            <a:rPr lang="en-NZ" sz="900"/>
            <a:t>- updates auditor with background information that will be useful to them during audit.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26670</xdr:colOff>
      <xdr:row>2</xdr:row>
      <xdr:rowOff>62865</xdr:rowOff>
    </xdr:from>
    <xdr:to>
      <xdr:col>14</xdr:col>
      <xdr:colOff>580539</xdr:colOff>
      <xdr:row>29</xdr:row>
      <xdr:rowOff>161925</xdr:rowOff>
    </xdr:to>
    <xdr:pic>
      <xdr:nvPicPr>
        <xdr:cNvPr id="2" name="Picture 1">
          <a:extLst>
            <a:ext uri="{FF2B5EF4-FFF2-40B4-BE49-F238E27FC236}">
              <a16:creationId xmlns:a16="http://schemas.microsoft.com/office/drawing/2014/main" id="{A2955C8F-F45F-4CB7-AD70-605D196675CF}"/>
            </a:ext>
          </a:extLst>
        </xdr:cNvPr>
        <xdr:cNvPicPr>
          <a:picLocks noChangeAspect="1"/>
        </xdr:cNvPicPr>
      </xdr:nvPicPr>
      <xdr:blipFill>
        <a:blip xmlns:r="http://schemas.openxmlformats.org/officeDocument/2006/relationships" r:embed="rId1"/>
        <a:stretch>
          <a:fillRect/>
        </a:stretch>
      </xdr:blipFill>
      <xdr:spPr>
        <a:xfrm>
          <a:off x="7551420" y="653415"/>
          <a:ext cx="5430669" cy="4985385"/>
        </a:xfrm>
        <a:prstGeom prst="rect">
          <a:avLst/>
        </a:prstGeom>
        <a:ln>
          <a:solidFill>
            <a:schemeClr val="accent1"/>
          </a:solidFill>
        </a:ln>
      </xdr:spPr>
    </xdr:pic>
    <xdr:clientData/>
  </xdr:twoCellAnchor>
  <xdr:twoCellAnchor>
    <xdr:from>
      <xdr:col>13</xdr:col>
      <xdr:colOff>123826</xdr:colOff>
      <xdr:row>21</xdr:row>
      <xdr:rowOff>89534</xdr:rowOff>
    </xdr:from>
    <xdr:to>
      <xdr:col>14</xdr:col>
      <xdr:colOff>5716</xdr:colOff>
      <xdr:row>23</xdr:row>
      <xdr:rowOff>9524</xdr:rowOff>
    </xdr:to>
    <xdr:sp macro="" textlink="">
      <xdr:nvSpPr>
        <xdr:cNvPr id="3" name="Oval 2">
          <a:extLst>
            <a:ext uri="{FF2B5EF4-FFF2-40B4-BE49-F238E27FC236}">
              <a16:creationId xmlns:a16="http://schemas.microsoft.com/office/drawing/2014/main" id="{8A1942E7-5003-49A2-B4FF-AEF0B09ADED1}"/>
            </a:ext>
          </a:extLst>
        </xdr:cNvPr>
        <xdr:cNvSpPr/>
      </xdr:nvSpPr>
      <xdr:spPr>
        <a:xfrm>
          <a:off x="11915776" y="4118609"/>
          <a:ext cx="491490" cy="281940"/>
        </a:xfrm>
        <a:prstGeom prst="ellipse">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13</xdr:col>
      <xdr:colOff>142876</xdr:colOff>
      <xdr:row>28</xdr:row>
      <xdr:rowOff>11429</xdr:rowOff>
    </xdr:from>
    <xdr:to>
      <xdr:col>14</xdr:col>
      <xdr:colOff>34291</xdr:colOff>
      <xdr:row>29</xdr:row>
      <xdr:rowOff>64769</xdr:rowOff>
    </xdr:to>
    <xdr:sp macro="" textlink="">
      <xdr:nvSpPr>
        <xdr:cNvPr id="5" name="Oval 4">
          <a:extLst>
            <a:ext uri="{FF2B5EF4-FFF2-40B4-BE49-F238E27FC236}">
              <a16:creationId xmlns:a16="http://schemas.microsoft.com/office/drawing/2014/main" id="{BA0EC3C4-C6CE-4DFC-B978-77643DA34904}"/>
            </a:ext>
          </a:extLst>
        </xdr:cNvPr>
        <xdr:cNvSpPr/>
      </xdr:nvSpPr>
      <xdr:spPr>
        <a:xfrm>
          <a:off x="11934826" y="5307329"/>
          <a:ext cx="501015" cy="234315"/>
        </a:xfrm>
        <a:prstGeom prst="ellipse">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13</xdr:col>
      <xdr:colOff>140971</xdr:colOff>
      <xdr:row>12</xdr:row>
      <xdr:rowOff>140970</xdr:rowOff>
    </xdr:from>
    <xdr:to>
      <xdr:col>14</xdr:col>
      <xdr:colOff>34291</xdr:colOff>
      <xdr:row>14</xdr:row>
      <xdr:rowOff>57150</xdr:rowOff>
    </xdr:to>
    <xdr:sp macro="" textlink="">
      <xdr:nvSpPr>
        <xdr:cNvPr id="7" name="Oval 6">
          <a:extLst>
            <a:ext uri="{FF2B5EF4-FFF2-40B4-BE49-F238E27FC236}">
              <a16:creationId xmlns:a16="http://schemas.microsoft.com/office/drawing/2014/main" id="{A22F24F9-DC59-4CB0-89EC-8E4AA25B3250}"/>
            </a:ext>
          </a:extLst>
        </xdr:cNvPr>
        <xdr:cNvSpPr/>
      </xdr:nvSpPr>
      <xdr:spPr>
        <a:xfrm>
          <a:off x="11932921" y="2541270"/>
          <a:ext cx="502920" cy="278130"/>
        </a:xfrm>
        <a:prstGeom prst="ellipse">
          <a:avLst/>
        </a:prstGeom>
        <a:no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13</xdr:col>
      <xdr:colOff>112394</xdr:colOff>
      <xdr:row>15</xdr:row>
      <xdr:rowOff>102870</xdr:rowOff>
    </xdr:from>
    <xdr:to>
      <xdr:col>14</xdr:col>
      <xdr:colOff>28574</xdr:colOff>
      <xdr:row>17</xdr:row>
      <xdr:rowOff>7620</xdr:rowOff>
    </xdr:to>
    <xdr:sp macro="" textlink="">
      <xdr:nvSpPr>
        <xdr:cNvPr id="8" name="Oval 7">
          <a:extLst>
            <a:ext uri="{FF2B5EF4-FFF2-40B4-BE49-F238E27FC236}">
              <a16:creationId xmlns:a16="http://schemas.microsoft.com/office/drawing/2014/main" id="{3EE92E3B-8227-453C-A6C8-AB843B71E805}"/>
            </a:ext>
          </a:extLst>
        </xdr:cNvPr>
        <xdr:cNvSpPr/>
      </xdr:nvSpPr>
      <xdr:spPr>
        <a:xfrm>
          <a:off x="11904344" y="3046095"/>
          <a:ext cx="525780" cy="266700"/>
        </a:xfrm>
        <a:prstGeom prst="ellipse">
          <a:avLst/>
        </a:prstGeom>
        <a:noFill/>
        <a:ln w="2222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OneDrive%20-%20MHV%20Water\MHV\Enviro\3.%20Consent%20Management\3.%20FAVA\1.%20Approved\Approved%2021-22\3391%20Quigleys\Review\3391%20FAVA%20Quigley%20Waimanu%20Recommendation%20Ap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isk"/>
      <sheetName val="Hurdles"/>
      <sheetName val="Assessment - Nutrient Loss"/>
      <sheetName val="Baseline NB Robustness"/>
      <sheetName val="Scenario NB Robustness"/>
      <sheetName val="Assessment - Matrix"/>
      <sheetName val="Contaminant Assessment"/>
      <sheetName val="Assessment - Objectives"/>
      <sheetName val="Conditions"/>
      <sheetName val="Sheet9"/>
      <sheetName val="Matrix"/>
      <sheetName val="inputs"/>
    </sheetNames>
    <sheetDataSet>
      <sheetData sheetId="0"/>
      <sheetData sheetId="1"/>
      <sheetData sheetId="2"/>
      <sheetData sheetId="3"/>
      <sheetData sheetId="4"/>
      <sheetData sheetId="5"/>
      <sheetData sheetId="6"/>
      <sheetData sheetId="7"/>
      <sheetData sheetId="8"/>
      <sheetData sheetId="9"/>
      <sheetData sheetId="10"/>
      <sheetData sheetId="11">
        <row r="1">
          <cell r="A1" t="str">
            <v>LookUp</v>
          </cell>
          <cell r="B1" t="str">
            <v>Land Use Type</v>
          </cell>
          <cell r="C1" t="str">
            <v>Irrigation Type</v>
          </cell>
          <cell r="D1" t="str">
            <v>Soil Type</v>
          </cell>
          <cell r="E1" t="str">
            <v>Base</v>
          </cell>
          <cell r="F1" t="str">
            <v>PC2 gmp</v>
          </cell>
          <cell r="G1" t="str">
            <v>Fert GMP</v>
          </cell>
          <cell r="H1" t="str">
            <v>Irr GMP</v>
          </cell>
          <cell r="I1" t="str">
            <v>Fert + Irr GMP</v>
          </cell>
          <cell r="J1" t="str">
            <v>AM1</v>
          </cell>
        </row>
        <row r="2">
          <cell r="A2" t="str">
            <v>ArableBorderdykeDPD</v>
          </cell>
          <cell r="B2" t="str">
            <v>Arable</v>
          </cell>
          <cell r="C2" t="str">
            <v>Borderdyke</v>
          </cell>
          <cell r="D2" t="str">
            <v>DPD</v>
          </cell>
          <cell r="E2">
            <v>105</v>
          </cell>
          <cell r="F2">
            <v>64</v>
          </cell>
          <cell r="G2">
            <v>105</v>
          </cell>
          <cell r="H2">
            <v>99</v>
          </cell>
          <cell r="I2">
            <v>99</v>
          </cell>
          <cell r="J2">
            <v>85</v>
          </cell>
        </row>
        <row r="3">
          <cell r="A3" t="str">
            <v>ArableDrylandDPD</v>
          </cell>
          <cell r="B3" t="str">
            <v>Arable</v>
          </cell>
          <cell r="C3" t="str">
            <v>Dryland</v>
          </cell>
          <cell r="D3" t="str">
            <v>DPD</v>
          </cell>
          <cell r="E3">
            <v>13.066666666666666</v>
          </cell>
          <cell r="F3">
            <v>13</v>
          </cell>
          <cell r="G3">
            <v>13.066666666666666</v>
          </cell>
          <cell r="H3">
            <v>13.066666666666666</v>
          </cell>
          <cell r="I3">
            <v>13.066666666666666</v>
          </cell>
          <cell r="J3">
            <v>11</v>
          </cell>
        </row>
        <row r="4">
          <cell r="A4" t="str">
            <v>ArablePivotDPD</v>
          </cell>
          <cell r="B4" t="str">
            <v>Arable</v>
          </cell>
          <cell r="C4" t="str">
            <v>Pivot</v>
          </cell>
          <cell r="D4" t="str">
            <v>DPD</v>
          </cell>
          <cell r="E4">
            <v>32.945631067961166</v>
          </cell>
          <cell r="F4">
            <v>27.633009708737863</v>
          </cell>
          <cell r="G4">
            <v>32.945631067961166</v>
          </cell>
          <cell r="H4">
            <v>20.038834951456312</v>
          </cell>
          <cell r="I4">
            <v>20.038834951456312</v>
          </cell>
          <cell r="J4">
            <v>17.856310679611649</v>
          </cell>
        </row>
        <row r="5">
          <cell r="A5" t="str">
            <v>ArableRoto-rainerDPD</v>
          </cell>
          <cell r="B5" t="str">
            <v>Arable</v>
          </cell>
          <cell r="C5" t="str">
            <v>Roto-rainer</v>
          </cell>
          <cell r="D5" t="str">
            <v>DPD</v>
          </cell>
          <cell r="E5">
            <v>42.521212121212123</v>
          </cell>
          <cell r="F5">
            <v>42.872727272727275</v>
          </cell>
          <cell r="G5">
            <v>42.521212121212123</v>
          </cell>
          <cell r="H5">
            <v>20.545454545454547</v>
          </cell>
          <cell r="I5">
            <v>20.545454545454547</v>
          </cell>
          <cell r="J5">
            <v>22.860606060606059</v>
          </cell>
        </row>
        <row r="6">
          <cell r="A6" t="str">
            <v>ArableBorderdykeL</v>
          </cell>
          <cell r="B6" t="str">
            <v>Arable</v>
          </cell>
          <cell r="C6" t="str">
            <v>Borderdyke</v>
          </cell>
          <cell r="D6" t="str">
            <v>L</v>
          </cell>
          <cell r="E6">
            <v>96.5</v>
          </cell>
          <cell r="F6">
            <v>98</v>
          </cell>
          <cell r="G6">
            <v>96.5</v>
          </cell>
          <cell r="H6">
            <v>90.75</v>
          </cell>
          <cell r="I6">
            <v>90.75</v>
          </cell>
          <cell r="J6">
            <v>82</v>
          </cell>
        </row>
        <row r="7">
          <cell r="A7" t="str">
            <v>ArableDrylandL</v>
          </cell>
          <cell r="B7" t="str">
            <v>Arable</v>
          </cell>
          <cell r="C7" t="str">
            <v>Dryland</v>
          </cell>
          <cell r="D7" t="str">
            <v>L</v>
          </cell>
          <cell r="E7">
            <v>56.333333333333336</v>
          </cell>
          <cell r="F7">
            <v>56</v>
          </cell>
          <cell r="G7">
            <v>56.333333333333336</v>
          </cell>
          <cell r="H7">
            <v>56.4</v>
          </cell>
          <cell r="I7">
            <v>56.4</v>
          </cell>
          <cell r="J7">
            <v>52</v>
          </cell>
        </row>
        <row r="8">
          <cell r="A8" t="str">
            <v>ArablePivotL</v>
          </cell>
          <cell r="B8" t="str">
            <v>Arable</v>
          </cell>
          <cell r="C8" t="str">
            <v>Pivot</v>
          </cell>
          <cell r="D8" t="str">
            <v>L</v>
          </cell>
          <cell r="E8">
            <v>57.914563106796116</v>
          </cell>
          <cell r="F8">
            <v>54.163106796116502</v>
          </cell>
          <cell r="G8">
            <v>57.914563106796116</v>
          </cell>
          <cell r="H8">
            <v>41.662135922330094</v>
          </cell>
          <cell r="I8">
            <v>41.662135922330094</v>
          </cell>
          <cell r="J8">
            <v>37.530097087378643</v>
          </cell>
        </row>
        <row r="9">
          <cell r="A9" t="str">
            <v>ArableRoto-rainerL</v>
          </cell>
          <cell r="B9" t="str">
            <v>Arable</v>
          </cell>
          <cell r="C9" t="str">
            <v>Roto-rainer</v>
          </cell>
          <cell r="D9" t="str">
            <v>L</v>
          </cell>
          <cell r="E9">
            <v>75.084848484848479</v>
          </cell>
          <cell r="F9">
            <v>78.951515151515153</v>
          </cell>
          <cell r="G9">
            <v>75.084848484848479</v>
          </cell>
          <cell r="H9">
            <v>43.903030303030306</v>
          </cell>
          <cell r="I9">
            <v>43.903030303030306</v>
          </cell>
          <cell r="J9">
            <v>47.393939393939391</v>
          </cell>
        </row>
        <row r="10">
          <cell r="A10" t="str">
            <v>ArableBorderdykeMH</v>
          </cell>
          <cell r="B10" t="str">
            <v>Arable</v>
          </cell>
          <cell r="C10" t="str">
            <v>Borderdyke</v>
          </cell>
          <cell r="D10" t="str">
            <v>MH</v>
          </cell>
          <cell r="E10">
            <v>103.5</v>
          </cell>
          <cell r="F10">
            <v>104</v>
          </cell>
          <cell r="G10">
            <v>103.5</v>
          </cell>
          <cell r="H10">
            <v>97.75</v>
          </cell>
          <cell r="I10">
            <v>97.75</v>
          </cell>
          <cell r="J10">
            <v>86</v>
          </cell>
        </row>
        <row r="11">
          <cell r="A11" t="str">
            <v>ArableDrylandMH</v>
          </cell>
          <cell r="B11" t="str">
            <v>Arable</v>
          </cell>
          <cell r="C11" t="str">
            <v>Dryland</v>
          </cell>
          <cell r="D11" t="str">
            <v>MH</v>
          </cell>
          <cell r="E11">
            <v>39.666666666666664</v>
          </cell>
          <cell r="F11">
            <v>40</v>
          </cell>
          <cell r="G11">
            <v>39.666666666666664</v>
          </cell>
          <cell r="H11">
            <v>39.666666666666664</v>
          </cell>
          <cell r="I11">
            <v>39.666666666666664</v>
          </cell>
          <cell r="J11">
            <v>38</v>
          </cell>
        </row>
        <row r="12">
          <cell r="A12" t="str">
            <v>ArablePivotMH</v>
          </cell>
          <cell r="B12" t="str">
            <v>Arable</v>
          </cell>
          <cell r="C12" t="str">
            <v>Pivot</v>
          </cell>
          <cell r="D12" t="str">
            <v>MH</v>
          </cell>
          <cell r="E12">
            <v>47.866019417475727</v>
          </cell>
          <cell r="F12">
            <v>43.811650485436893</v>
          </cell>
          <cell r="G12">
            <v>47.866019417475727</v>
          </cell>
          <cell r="H12">
            <v>31.916504854368931</v>
          </cell>
          <cell r="I12">
            <v>31.916504854368931</v>
          </cell>
          <cell r="J12">
            <v>28.553398058252426</v>
          </cell>
        </row>
        <row r="13">
          <cell r="A13" t="str">
            <v>ArableRoto-rainerMH</v>
          </cell>
          <cell r="B13" t="str">
            <v>Arable</v>
          </cell>
          <cell r="C13" t="str">
            <v>Roto-rainer</v>
          </cell>
          <cell r="D13" t="str">
            <v>MH</v>
          </cell>
          <cell r="E13">
            <v>61.121212121212125</v>
          </cell>
          <cell r="F13">
            <v>60.515151515151516</v>
          </cell>
          <cell r="G13">
            <v>61.121212121212125</v>
          </cell>
          <cell r="H13">
            <v>33.557575757575755</v>
          </cell>
          <cell r="I13">
            <v>33.557575757575755</v>
          </cell>
          <cell r="J13">
            <v>34.648484848484848</v>
          </cell>
        </row>
        <row r="14">
          <cell r="A14" t="str">
            <v>ArableBorderdykeVL</v>
          </cell>
          <cell r="B14" t="str">
            <v>Arable</v>
          </cell>
          <cell r="C14" t="str">
            <v>Borderdyke</v>
          </cell>
          <cell r="D14" t="str">
            <v>VL</v>
          </cell>
          <cell r="E14">
            <v>94.75</v>
          </cell>
          <cell r="F14">
            <v>98</v>
          </cell>
          <cell r="G14">
            <v>94.75</v>
          </cell>
          <cell r="H14">
            <v>88.75</v>
          </cell>
          <cell r="I14">
            <v>88.75</v>
          </cell>
          <cell r="J14">
            <v>81</v>
          </cell>
        </row>
        <row r="15">
          <cell r="A15" t="str">
            <v>ArableDrylandVL</v>
          </cell>
          <cell r="B15" t="str">
            <v>Arable</v>
          </cell>
          <cell r="C15" t="str">
            <v>Dryland</v>
          </cell>
          <cell r="D15" t="str">
            <v>VL</v>
          </cell>
          <cell r="E15">
            <v>63.466666666666669</v>
          </cell>
          <cell r="F15">
            <v>64</v>
          </cell>
          <cell r="G15">
            <v>63.466666666666669</v>
          </cell>
          <cell r="H15">
            <v>63.466666666666669</v>
          </cell>
          <cell r="I15">
            <v>63.466666666666669</v>
          </cell>
          <cell r="J15">
            <v>57</v>
          </cell>
        </row>
        <row r="16">
          <cell r="A16" t="str">
            <v>ArablePivotVL</v>
          </cell>
          <cell r="B16" t="str">
            <v>Arable</v>
          </cell>
          <cell r="C16" t="str">
            <v>Pivot</v>
          </cell>
          <cell r="D16" t="str">
            <v>VL</v>
          </cell>
          <cell r="E16">
            <v>60.533980582524272</v>
          </cell>
          <cell r="F16">
            <v>57.015533980582525</v>
          </cell>
          <cell r="G16">
            <v>60.533980582524272</v>
          </cell>
          <cell r="H16">
            <v>45.889320388349518</v>
          </cell>
          <cell r="I16">
            <v>45.889320388349518</v>
          </cell>
          <cell r="J16">
            <v>40.033009708737865</v>
          </cell>
        </row>
        <row r="17">
          <cell r="A17" t="str">
            <v>ArableRoto-rainerVL</v>
          </cell>
          <cell r="B17" t="str">
            <v>Arable</v>
          </cell>
          <cell r="C17" t="str">
            <v>Roto-rainer</v>
          </cell>
          <cell r="D17" t="str">
            <v>VL</v>
          </cell>
          <cell r="E17">
            <v>78.88484848484849</v>
          </cell>
          <cell r="F17">
            <v>81.321212121212127</v>
          </cell>
          <cell r="G17">
            <v>78.88484848484849</v>
          </cell>
          <cell r="H17">
            <v>46.896969696969698</v>
          </cell>
          <cell r="I17">
            <v>46.896969696969698</v>
          </cell>
          <cell r="J17">
            <v>50.103030303030302</v>
          </cell>
        </row>
        <row r="18">
          <cell r="A18" t="str">
            <v>Dairy 1BorderdykeDPD</v>
          </cell>
          <cell r="B18" t="str">
            <v>Dairy 1</v>
          </cell>
          <cell r="C18" t="str">
            <v>Borderdyke</v>
          </cell>
          <cell r="D18" t="str">
            <v>DPD</v>
          </cell>
          <cell r="E18">
            <v>163.75862068965517</v>
          </cell>
          <cell r="F18">
            <v>66.310344827586206</v>
          </cell>
          <cell r="G18">
            <v>155.65517241379311</v>
          </cell>
          <cell r="H18">
            <v>154.10344827586206</v>
          </cell>
          <cell r="I18">
            <v>146</v>
          </cell>
          <cell r="J18">
            <v>92.666666666666671</v>
          </cell>
        </row>
        <row r="19">
          <cell r="A19" t="str">
            <v>Dairy 1DrylandDPD</v>
          </cell>
          <cell r="B19" t="str">
            <v>Dairy 1</v>
          </cell>
          <cell r="C19" t="str">
            <v>Dryland</v>
          </cell>
          <cell r="D19" t="str">
            <v>DPD</v>
          </cell>
          <cell r="E19">
            <v>21.253846153846155</v>
          </cell>
          <cell r="F19">
            <v>21.261538461538461</v>
          </cell>
          <cell r="G19">
            <v>19.361538461538462</v>
          </cell>
          <cell r="H19">
            <v>21.223076923076924</v>
          </cell>
          <cell r="I19">
            <v>19.330769230769231</v>
          </cell>
          <cell r="J19">
            <v>18.484615384615385</v>
          </cell>
        </row>
        <row r="20">
          <cell r="A20" t="str">
            <v>Dairy 1PivotDPD</v>
          </cell>
          <cell r="B20" t="str">
            <v>Dairy 1</v>
          </cell>
          <cell r="C20" t="str">
            <v>Pivot</v>
          </cell>
          <cell r="D20" t="str">
            <v>DPD</v>
          </cell>
          <cell r="E20">
            <v>93.680952380952377</v>
          </cell>
          <cell r="F20">
            <v>52.81818181818182</v>
          </cell>
          <cell r="G20">
            <v>89.32380952380953</v>
          </cell>
          <cell r="H20">
            <v>49.304761904761904</v>
          </cell>
          <cell r="I20">
            <v>46.652380952380952</v>
          </cell>
          <cell r="J20">
            <v>34.945454545454545</v>
          </cell>
        </row>
        <row r="21">
          <cell r="A21" t="str">
            <v>Dairy 1Roto-rainerDPD</v>
          </cell>
          <cell r="B21" t="str">
            <v>Dairy 1</v>
          </cell>
          <cell r="C21" t="str">
            <v>Roto-rainer</v>
          </cell>
          <cell r="D21" t="str">
            <v>DPD</v>
          </cell>
          <cell r="E21">
            <v>87.08</v>
          </cell>
          <cell r="F21">
            <v>72.506666666666661</v>
          </cell>
          <cell r="G21">
            <v>87.946666666666673</v>
          </cell>
          <cell r="H21">
            <v>36.200000000000003</v>
          </cell>
          <cell r="I21">
            <v>37.386666666666663</v>
          </cell>
          <cell r="J21">
            <v>28.506666666666668</v>
          </cell>
        </row>
        <row r="22">
          <cell r="A22" t="str">
            <v>Dairy 1BorderdykeL</v>
          </cell>
          <cell r="B22" t="str">
            <v>Dairy 1</v>
          </cell>
          <cell r="C22" t="str">
            <v>Borderdyke</v>
          </cell>
          <cell r="D22" t="str">
            <v>L</v>
          </cell>
          <cell r="E22">
            <v>200</v>
          </cell>
          <cell r="F22">
            <v>177.75862068965517</v>
          </cell>
          <cell r="G22">
            <v>189.9655172413793</v>
          </cell>
          <cell r="H22">
            <v>196.82758620689654</v>
          </cell>
          <cell r="I22">
            <v>186.65517241379311</v>
          </cell>
          <cell r="J22">
            <v>120.73333333333333</v>
          </cell>
        </row>
        <row r="23">
          <cell r="A23" t="str">
            <v>Dairy 1DrylandL</v>
          </cell>
          <cell r="B23" t="str">
            <v>Dairy 1</v>
          </cell>
          <cell r="C23" t="str">
            <v>Dryland</v>
          </cell>
          <cell r="D23" t="str">
            <v>L</v>
          </cell>
          <cell r="E23">
            <v>50.784615384615385</v>
          </cell>
          <cell r="F23">
            <v>50.784615384615385</v>
          </cell>
          <cell r="G23">
            <v>46.061538461538461</v>
          </cell>
          <cell r="H23">
            <v>50.776923076923076</v>
          </cell>
          <cell r="I23">
            <v>46.07692307692308</v>
          </cell>
          <cell r="J23">
            <v>43.146153846153844</v>
          </cell>
        </row>
        <row r="24">
          <cell r="A24" t="str">
            <v>Dairy 1PivotL</v>
          </cell>
          <cell r="B24" t="str">
            <v>Dairy 1</v>
          </cell>
          <cell r="C24" t="str">
            <v>Pivot</v>
          </cell>
          <cell r="D24" t="str">
            <v>L</v>
          </cell>
          <cell r="E24">
            <v>138.40952380952382</v>
          </cell>
          <cell r="F24">
            <v>103.62727272727273</v>
          </cell>
          <cell r="G24">
            <v>132.88571428571427</v>
          </cell>
          <cell r="H24">
            <v>82.680952380952377</v>
          </cell>
          <cell r="I24">
            <v>78.157142857142858</v>
          </cell>
          <cell r="J24">
            <v>56.768181818181816</v>
          </cell>
        </row>
        <row r="25">
          <cell r="A25" t="str">
            <v>Dairy 1Roto-rainerL</v>
          </cell>
          <cell r="B25" t="str">
            <v>Dairy 1</v>
          </cell>
          <cell r="C25" t="str">
            <v>Roto-rainer</v>
          </cell>
          <cell r="D25" t="str">
            <v>L</v>
          </cell>
          <cell r="E25">
            <v>140.47999999999999</v>
          </cell>
          <cell r="F25">
            <v>139.65333333333334</v>
          </cell>
          <cell r="G25">
            <v>140.90666666666667</v>
          </cell>
          <cell r="H25">
            <v>80.72</v>
          </cell>
          <cell r="I25">
            <v>81.786666666666662</v>
          </cell>
          <cell r="J25">
            <v>52.133333333333333</v>
          </cell>
        </row>
        <row r="26">
          <cell r="A26" t="str">
            <v>Dairy 1BorderdykeMH</v>
          </cell>
          <cell r="B26" t="str">
            <v>Dairy 1</v>
          </cell>
          <cell r="C26" t="str">
            <v>Borderdyke</v>
          </cell>
          <cell r="D26" t="str">
            <v>MH</v>
          </cell>
          <cell r="E26">
            <v>174.58620689655172</v>
          </cell>
          <cell r="F26">
            <v>113.31034482758621</v>
          </cell>
          <cell r="G26">
            <v>165.51724137931035</v>
          </cell>
          <cell r="H26">
            <v>174.34482758620689</v>
          </cell>
          <cell r="I26">
            <v>164.93103448275863</v>
          </cell>
          <cell r="J26">
            <v>106.03333333333333</v>
          </cell>
        </row>
        <row r="27">
          <cell r="A27" t="str">
            <v>Dairy 1DrylandMH</v>
          </cell>
          <cell r="B27" t="str">
            <v>Dairy 1</v>
          </cell>
          <cell r="C27" t="str">
            <v>Dryland</v>
          </cell>
          <cell r="D27" t="str">
            <v>MH</v>
          </cell>
          <cell r="E27">
            <v>35.53846153846154</v>
          </cell>
          <cell r="F27">
            <v>35.553846153846152</v>
          </cell>
          <cell r="G27">
            <v>32.238461538461536</v>
          </cell>
          <cell r="H27">
            <v>35.484615384615381</v>
          </cell>
          <cell r="I27">
            <v>32.176923076923075</v>
          </cell>
          <cell r="J27">
            <v>30.069230769230771</v>
          </cell>
        </row>
        <row r="28">
          <cell r="A28" t="str">
            <v>Dairy 1PivotMH</v>
          </cell>
          <cell r="B28" t="str">
            <v>Dairy 1</v>
          </cell>
          <cell r="C28" t="str">
            <v>Pivot</v>
          </cell>
          <cell r="D28" t="str">
            <v>MH</v>
          </cell>
          <cell r="E28">
            <v>109.73333333333333</v>
          </cell>
          <cell r="F28">
            <v>70.640909090909091</v>
          </cell>
          <cell r="G28">
            <v>104.91904761904762</v>
          </cell>
          <cell r="H28">
            <v>59.25714285714286</v>
          </cell>
          <cell r="I28">
            <v>56.076190476190476</v>
          </cell>
          <cell r="J28">
            <v>42.522727272727273</v>
          </cell>
        </row>
        <row r="29">
          <cell r="A29" t="str">
            <v>Dairy 1Roto-rainerMH</v>
          </cell>
          <cell r="B29" t="str">
            <v>Dairy 1</v>
          </cell>
          <cell r="C29" t="str">
            <v>Roto-rainer</v>
          </cell>
          <cell r="D29" t="str">
            <v>MH</v>
          </cell>
          <cell r="E29">
            <v>102.8</v>
          </cell>
          <cell r="F29">
            <v>81.413333333333327</v>
          </cell>
          <cell r="G29">
            <v>102.74666666666667</v>
          </cell>
          <cell r="H29">
            <v>48.52</v>
          </cell>
          <cell r="I29">
            <v>49.36</v>
          </cell>
          <cell r="J29">
            <v>34.053333333333335</v>
          </cell>
        </row>
        <row r="30">
          <cell r="A30" t="str">
            <v>Dairy 1BorderdykeVL</v>
          </cell>
          <cell r="B30" t="str">
            <v>Dairy 1</v>
          </cell>
          <cell r="C30" t="str">
            <v>Borderdyke</v>
          </cell>
          <cell r="D30" t="str">
            <v>VL</v>
          </cell>
          <cell r="E30">
            <v>215.51724137931035</v>
          </cell>
          <cell r="F30">
            <v>194.06896551724137</v>
          </cell>
          <cell r="G30">
            <v>205.10344827586206</v>
          </cell>
          <cell r="H30">
            <v>206.9655172413793</v>
          </cell>
          <cell r="I30">
            <v>196.58620689655172</v>
          </cell>
          <cell r="J30">
            <v>127.66666666666667</v>
          </cell>
        </row>
        <row r="31">
          <cell r="A31" t="str">
            <v>Dairy 1DrylandVL</v>
          </cell>
          <cell r="B31" t="str">
            <v>Dairy 1</v>
          </cell>
          <cell r="C31" t="str">
            <v>Dryland</v>
          </cell>
          <cell r="D31" t="str">
            <v>VL</v>
          </cell>
          <cell r="E31">
            <v>56.592307692307692</v>
          </cell>
          <cell r="F31">
            <v>56.723076923076924</v>
          </cell>
          <cell r="G31">
            <v>51.6</v>
          </cell>
          <cell r="H31">
            <v>56.592307692307692</v>
          </cell>
          <cell r="I31">
            <v>51.592307692307692</v>
          </cell>
          <cell r="J31">
            <v>48.123076923076923</v>
          </cell>
        </row>
        <row r="32">
          <cell r="A32" t="str">
            <v>Dairy 1PivotVL</v>
          </cell>
          <cell r="B32" t="str">
            <v>Dairy 1</v>
          </cell>
          <cell r="C32" t="str">
            <v>Pivot</v>
          </cell>
          <cell r="D32" t="str">
            <v>VL</v>
          </cell>
          <cell r="E32">
            <v>151.95238095238096</v>
          </cell>
          <cell r="F32">
            <v>118.13636363636364</v>
          </cell>
          <cell r="G32">
            <v>145.75238095238095</v>
          </cell>
          <cell r="H32">
            <v>106.06190476190476</v>
          </cell>
          <cell r="I32">
            <v>100.73809523809524</v>
          </cell>
          <cell r="J32">
            <v>63.863636363636367</v>
          </cell>
        </row>
        <row r="33">
          <cell r="A33" t="str">
            <v>Dairy 1Roto-rainerVL</v>
          </cell>
          <cell r="B33" t="str">
            <v>Dairy 1</v>
          </cell>
          <cell r="C33" t="str">
            <v>Roto-rainer</v>
          </cell>
          <cell r="D33" t="str">
            <v>VL</v>
          </cell>
          <cell r="E33">
            <v>151.46666666666667</v>
          </cell>
          <cell r="F33">
            <v>165.21333333333334</v>
          </cell>
          <cell r="G33">
            <v>151.66666666666666</v>
          </cell>
          <cell r="H33">
            <v>86.84</v>
          </cell>
          <cell r="I33">
            <v>87.8</v>
          </cell>
          <cell r="J33">
            <v>57.493333333333332</v>
          </cell>
        </row>
        <row r="34">
          <cell r="A34" t="str">
            <v>Dairy 2BorderdykeDPD</v>
          </cell>
          <cell r="B34" t="str">
            <v>Dairy 2</v>
          </cell>
          <cell r="C34" t="str">
            <v>Borderdyke</v>
          </cell>
          <cell r="D34" t="str">
            <v>DPD</v>
          </cell>
          <cell r="E34">
            <v>163.75862068965517</v>
          </cell>
          <cell r="F34">
            <v>66.310344827586206</v>
          </cell>
          <cell r="G34">
            <v>155.65517241379311</v>
          </cell>
          <cell r="H34">
            <v>154.10344827586206</v>
          </cell>
          <cell r="I34">
            <v>146</v>
          </cell>
          <cell r="J34">
            <v>92.666666666666671</v>
          </cell>
        </row>
        <row r="35">
          <cell r="A35" t="str">
            <v>Dairy 2DrylandDPD</v>
          </cell>
          <cell r="B35" t="str">
            <v>Dairy 2</v>
          </cell>
          <cell r="C35" t="str">
            <v>Dryland</v>
          </cell>
          <cell r="D35" t="str">
            <v>DPD</v>
          </cell>
          <cell r="E35">
            <v>21.253846153846155</v>
          </cell>
          <cell r="F35">
            <v>21.261538461538461</v>
          </cell>
          <cell r="G35">
            <v>19.361538461538462</v>
          </cell>
          <cell r="H35">
            <v>21.223076923076924</v>
          </cell>
          <cell r="I35">
            <v>19.330769230769231</v>
          </cell>
          <cell r="J35">
            <v>18.484615384615385</v>
          </cell>
        </row>
        <row r="36">
          <cell r="A36" t="str">
            <v>Dairy 2PivotDPD</v>
          </cell>
          <cell r="B36" t="str">
            <v>Dairy 2</v>
          </cell>
          <cell r="C36" t="str">
            <v>Pivot</v>
          </cell>
          <cell r="D36" t="str">
            <v>DPD</v>
          </cell>
          <cell r="E36">
            <v>80.443396226415089</v>
          </cell>
          <cell r="F36">
            <v>40.094339622641499</v>
          </cell>
          <cell r="G36">
            <v>82.094339622641513</v>
          </cell>
          <cell r="H36">
            <v>37.594339622641506</v>
          </cell>
          <cell r="I36">
            <v>39.471698113207545</v>
          </cell>
          <cell r="J36">
            <v>36.06666666666667</v>
          </cell>
        </row>
        <row r="37">
          <cell r="A37" t="str">
            <v>Dairy 2Roto-rainerDPD</v>
          </cell>
          <cell r="B37" t="str">
            <v>Dairy 2</v>
          </cell>
          <cell r="C37" t="str">
            <v>Roto-rainer</v>
          </cell>
          <cell r="D37" t="str">
            <v>DPD</v>
          </cell>
          <cell r="E37">
            <v>87.08</v>
          </cell>
          <cell r="F37">
            <v>72.506666666666661</v>
          </cell>
          <cell r="G37">
            <v>87.946666666666673</v>
          </cell>
          <cell r="H37">
            <v>36.200000000000003</v>
          </cell>
          <cell r="I37">
            <v>37.386666666666663</v>
          </cell>
          <cell r="J37">
            <v>28.506666666666668</v>
          </cell>
        </row>
        <row r="38">
          <cell r="A38" t="str">
            <v>Dairy 2BorderdykeL</v>
          </cell>
          <cell r="B38" t="str">
            <v>Dairy 2</v>
          </cell>
          <cell r="C38" t="str">
            <v>Borderdyke</v>
          </cell>
          <cell r="D38" t="str">
            <v>L</v>
          </cell>
          <cell r="E38">
            <v>200</v>
          </cell>
          <cell r="F38">
            <v>177.75862068965517</v>
          </cell>
          <cell r="G38">
            <v>189.9655172413793</v>
          </cell>
          <cell r="H38">
            <v>196.82758620689654</v>
          </cell>
          <cell r="I38">
            <v>186.65517241379311</v>
          </cell>
          <cell r="J38">
            <v>120.73333333333333</v>
          </cell>
        </row>
        <row r="39">
          <cell r="A39" t="str">
            <v>Dairy 2DrylandL</v>
          </cell>
          <cell r="B39" t="str">
            <v>Dairy 2</v>
          </cell>
          <cell r="C39" t="str">
            <v>Dryland</v>
          </cell>
          <cell r="D39" t="str">
            <v>L</v>
          </cell>
          <cell r="E39">
            <v>50.784615384615385</v>
          </cell>
          <cell r="F39">
            <v>50.784615384615385</v>
          </cell>
          <cell r="G39">
            <v>46.061538461538461</v>
          </cell>
          <cell r="H39">
            <v>50.776923076923076</v>
          </cell>
          <cell r="I39">
            <v>46.07692307692308</v>
          </cell>
          <cell r="J39">
            <v>43.146153846153844</v>
          </cell>
        </row>
        <row r="40">
          <cell r="A40" t="str">
            <v>Dairy 2PivotL</v>
          </cell>
          <cell r="B40" t="str">
            <v>Dairy 2</v>
          </cell>
          <cell r="C40" t="str">
            <v>Pivot</v>
          </cell>
          <cell r="D40" t="str">
            <v>L</v>
          </cell>
          <cell r="E40">
            <v>118.74528301886792</v>
          </cell>
          <cell r="F40">
            <v>87.933962264150949</v>
          </cell>
          <cell r="G40">
            <v>120.5754716981132</v>
          </cell>
          <cell r="H40">
            <v>65.179245283018872</v>
          </cell>
          <cell r="I40">
            <v>67.764150943396231</v>
          </cell>
          <cell r="J40">
            <v>59.6</v>
          </cell>
        </row>
        <row r="41">
          <cell r="A41" t="str">
            <v>Dairy 2Roto-rainerL</v>
          </cell>
          <cell r="B41" t="str">
            <v>Dairy 2</v>
          </cell>
          <cell r="C41" t="str">
            <v>Roto-rainer</v>
          </cell>
          <cell r="D41" t="str">
            <v>L</v>
          </cell>
          <cell r="E41">
            <v>140.47999999999999</v>
          </cell>
          <cell r="F41">
            <v>139.65333333333334</v>
          </cell>
          <cell r="G41">
            <v>140.90666666666667</v>
          </cell>
          <cell r="H41">
            <v>80.72</v>
          </cell>
          <cell r="I41">
            <v>81.786666666666662</v>
          </cell>
          <cell r="J41">
            <v>52.133333333333333</v>
          </cell>
        </row>
        <row r="42">
          <cell r="A42" t="str">
            <v>Dairy 2BorderdykeMH</v>
          </cell>
          <cell r="B42" t="str">
            <v>Dairy 2</v>
          </cell>
          <cell r="C42" t="str">
            <v>Borderdyke</v>
          </cell>
          <cell r="D42" t="str">
            <v>MH</v>
          </cell>
          <cell r="E42">
            <v>174.58620689655172</v>
          </cell>
          <cell r="F42">
            <v>113.31034482758621</v>
          </cell>
          <cell r="G42">
            <v>165.51724137931035</v>
          </cell>
          <cell r="H42">
            <v>174.34482758620689</v>
          </cell>
          <cell r="I42">
            <v>164.93103448275863</v>
          </cell>
          <cell r="J42">
            <v>106.03333333333333</v>
          </cell>
        </row>
        <row r="43">
          <cell r="A43" t="str">
            <v>Dairy 2DrylandMH</v>
          </cell>
          <cell r="B43" t="str">
            <v>Dairy 2</v>
          </cell>
          <cell r="C43" t="str">
            <v>Dryland</v>
          </cell>
          <cell r="D43" t="str">
            <v>MH</v>
          </cell>
          <cell r="E43">
            <v>35.53846153846154</v>
          </cell>
          <cell r="F43">
            <v>35.553846153846152</v>
          </cell>
          <cell r="G43">
            <v>32.238461538461536</v>
          </cell>
          <cell r="H43">
            <v>35.484615384615381</v>
          </cell>
          <cell r="I43">
            <v>32.176923076923075</v>
          </cell>
          <cell r="J43">
            <v>30.069230769230771</v>
          </cell>
        </row>
        <row r="44">
          <cell r="A44" t="str">
            <v>Dairy 2PivotMH</v>
          </cell>
          <cell r="B44" t="str">
            <v>Dairy 2</v>
          </cell>
          <cell r="C44" t="str">
            <v>Pivot</v>
          </cell>
          <cell r="D44" t="str">
            <v>MH</v>
          </cell>
          <cell r="E44">
            <v>93.113207547169807</v>
          </cell>
          <cell r="F44">
            <v>58.5</v>
          </cell>
          <cell r="G44">
            <v>94.537735849056602</v>
          </cell>
          <cell r="H44">
            <v>45.801886792452834</v>
          </cell>
          <cell r="I44">
            <v>47.905660377358494</v>
          </cell>
          <cell r="J44">
            <v>44.06666666666667</v>
          </cell>
        </row>
        <row r="45">
          <cell r="A45" t="str">
            <v>Dairy 2Roto-rainerMH</v>
          </cell>
          <cell r="B45" t="str">
            <v>Dairy 2</v>
          </cell>
          <cell r="C45" t="str">
            <v>Roto-rainer</v>
          </cell>
          <cell r="D45" t="str">
            <v>MH</v>
          </cell>
          <cell r="E45">
            <v>102.8</v>
          </cell>
          <cell r="F45">
            <v>81.413333333333327</v>
          </cell>
          <cell r="G45">
            <v>102.74666666666667</v>
          </cell>
          <cell r="H45">
            <v>48.52</v>
          </cell>
          <cell r="I45">
            <v>49.36</v>
          </cell>
          <cell r="J45">
            <v>34.053333333333335</v>
          </cell>
        </row>
        <row r="46">
          <cell r="A46" t="str">
            <v>Dairy 2BorderdykeVL</v>
          </cell>
          <cell r="B46" t="str">
            <v>Dairy 2</v>
          </cell>
          <cell r="C46" t="str">
            <v>Borderdyke</v>
          </cell>
          <cell r="D46" t="str">
            <v>VL</v>
          </cell>
          <cell r="E46">
            <v>215.51724137931035</v>
          </cell>
          <cell r="F46">
            <v>194.06896551724137</v>
          </cell>
          <cell r="G46">
            <v>205.10344827586206</v>
          </cell>
          <cell r="H46">
            <v>206.9655172413793</v>
          </cell>
          <cell r="I46">
            <v>196.58620689655172</v>
          </cell>
          <cell r="J46">
            <v>127.66666666666667</v>
          </cell>
        </row>
        <row r="47">
          <cell r="A47" t="str">
            <v>Dairy 2DrylandVL</v>
          </cell>
          <cell r="B47" t="str">
            <v>Dairy 2</v>
          </cell>
          <cell r="C47" t="str">
            <v>Dryland</v>
          </cell>
          <cell r="D47" t="str">
            <v>VL</v>
          </cell>
          <cell r="E47">
            <v>56.592307692307692</v>
          </cell>
          <cell r="F47">
            <v>56.723076923076924</v>
          </cell>
          <cell r="G47">
            <v>51.6</v>
          </cell>
          <cell r="H47">
            <v>56.592307692307692</v>
          </cell>
          <cell r="I47">
            <v>51.592307692307692</v>
          </cell>
          <cell r="J47">
            <v>48.123076923076923</v>
          </cell>
        </row>
        <row r="48">
          <cell r="A48" t="str">
            <v>Dairy 2PivotVL</v>
          </cell>
          <cell r="B48" t="str">
            <v>Dairy 2</v>
          </cell>
          <cell r="C48" t="str">
            <v>Pivot</v>
          </cell>
          <cell r="D48" t="str">
            <v>VL</v>
          </cell>
          <cell r="E48">
            <v>130.26415094339623</v>
          </cell>
          <cell r="F48">
            <v>101.35849056603773</v>
          </cell>
          <cell r="G48">
            <v>132.37735849056602</v>
          </cell>
          <cell r="H48">
            <v>85.839622641509436</v>
          </cell>
          <cell r="I48">
            <v>88.547169811320757</v>
          </cell>
          <cell r="J48">
            <v>67.180952380952377</v>
          </cell>
        </row>
        <row r="49">
          <cell r="A49" t="str">
            <v>Dairy 2Roto-rainerVL</v>
          </cell>
          <cell r="B49" t="str">
            <v>Dairy 2</v>
          </cell>
          <cell r="C49" t="str">
            <v>Roto-rainer</v>
          </cell>
          <cell r="D49" t="str">
            <v>VL</v>
          </cell>
          <cell r="E49">
            <v>151.46666666666667</v>
          </cell>
          <cell r="F49">
            <v>165.21333333333334</v>
          </cell>
          <cell r="G49">
            <v>151.66666666666666</v>
          </cell>
          <cell r="H49">
            <v>86.84</v>
          </cell>
          <cell r="I49">
            <v>87.8</v>
          </cell>
          <cell r="J49">
            <v>57.493333333333332</v>
          </cell>
        </row>
        <row r="50">
          <cell r="A50" t="str">
            <v>Dairy SupportBorderdykeDPD</v>
          </cell>
          <cell r="B50" t="str">
            <v>Dairy Support</v>
          </cell>
          <cell r="C50" t="str">
            <v>Borderdyke</v>
          </cell>
          <cell r="D50" t="str">
            <v>DPD</v>
          </cell>
          <cell r="E50">
            <v>118.69090909090909</v>
          </cell>
          <cell r="F50">
            <v>60.690909090909088</v>
          </cell>
          <cell r="G50">
            <v>112.81818181818181</v>
          </cell>
          <cell r="H50">
            <v>112.01818181818182</v>
          </cell>
          <cell r="I50">
            <v>106.16363636363636</v>
          </cell>
          <cell r="J50">
            <v>100.76363636363637</v>
          </cell>
        </row>
        <row r="51">
          <cell r="A51" t="str">
            <v>Dairy SupportDrylandDPD</v>
          </cell>
          <cell r="B51" t="str">
            <v>Dairy Support</v>
          </cell>
          <cell r="C51" t="str">
            <v>Dryland</v>
          </cell>
          <cell r="D51" t="str">
            <v>DPD</v>
          </cell>
          <cell r="E51">
            <v>21.253846153846155</v>
          </cell>
          <cell r="F51">
            <v>21.261538461538461</v>
          </cell>
          <cell r="G51">
            <v>19.361538461538462</v>
          </cell>
          <cell r="H51">
            <v>21.223076923076924</v>
          </cell>
          <cell r="I51">
            <v>19.330769230769231</v>
          </cell>
          <cell r="J51">
            <v>18.484615384615385</v>
          </cell>
        </row>
        <row r="52">
          <cell r="A52" t="str">
            <v>Dairy SupportPivotDPD</v>
          </cell>
          <cell r="B52" t="str">
            <v>Dairy Support</v>
          </cell>
          <cell r="C52" t="str">
            <v>Pivot</v>
          </cell>
          <cell r="D52" t="str">
            <v>DPD</v>
          </cell>
          <cell r="E52">
            <v>62.187755102040818</v>
          </cell>
          <cell r="F52">
            <v>45.938775510204081</v>
          </cell>
          <cell r="G52">
            <v>59.706122448979592</v>
          </cell>
          <cell r="H52">
            <v>30.632653061224488</v>
          </cell>
          <cell r="I52">
            <v>29.314285714285713</v>
          </cell>
          <cell r="J52">
            <v>29.706122448979592</v>
          </cell>
        </row>
        <row r="53">
          <cell r="A53" t="str">
            <v>Dairy SupportRoto-rainerDPD</v>
          </cell>
          <cell r="B53" t="str">
            <v>Dairy Support</v>
          </cell>
          <cell r="C53" t="str">
            <v>Roto-rainer</v>
          </cell>
          <cell r="D53" t="str">
            <v>DPD</v>
          </cell>
          <cell r="E53">
            <v>64.222222222222229</v>
          </cell>
          <cell r="F53">
            <v>64.077777777777783</v>
          </cell>
          <cell r="G53">
            <v>61.133333333333333</v>
          </cell>
          <cell r="H53">
            <v>29.955555555555556</v>
          </cell>
          <cell r="I53">
            <v>28.422222222222221</v>
          </cell>
          <cell r="J53">
            <v>27.766666666666666</v>
          </cell>
        </row>
        <row r="54">
          <cell r="A54" t="str">
            <v>Dairy SupportBorderdykeL</v>
          </cell>
          <cell r="B54" t="str">
            <v>Dairy Support</v>
          </cell>
          <cell r="C54" t="str">
            <v>Borderdyke</v>
          </cell>
          <cell r="D54" t="str">
            <v>L</v>
          </cell>
          <cell r="E54">
            <v>146.76363636363635</v>
          </cell>
          <cell r="F54">
            <v>125.78181818181818</v>
          </cell>
          <cell r="G54">
            <v>138.69090909090909</v>
          </cell>
          <cell r="H54">
            <v>141.09090909090909</v>
          </cell>
          <cell r="I54">
            <v>133</v>
          </cell>
          <cell r="J54">
            <v>125.87272727272727</v>
          </cell>
        </row>
        <row r="55">
          <cell r="A55" t="str">
            <v>Dairy SupportDrylandL</v>
          </cell>
          <cell r="B55" t="str">
            <v>Dairy Support</v>
          </cell>
          <cell r="C55" t="str">
            <v>Dryland</v>
          </cell>
          <cell r="D55" t="str">
            <v>L</v>
          </cell>
          <cell r="E55">
            <v>50.784615384615385</v>
          </cell>
          <cell r="F55">
            <v>50.784615384615385</v>
          </cell>
          <cell r="G55">
            <v>46.061538461538461</v>
          </cell>
          <cell r="H55">
            <v>50.776923076923076</v>
          </cell>
          <cell r="I55">
            <v>46.07692307692308</v>
          </cell>
          <cell r="J55">
            <v>43.146153846153844</v>
          </cell>
        </row>
        <row r="56">
          <cell r="A56" t="str">
            <v>Dairy SupportPivotL</v>
          </cell>
          <cell r="B56" t="str">
            <v>Dairy Support</v>
          </cell>
          <cell r="C56" t="str">
            <v>Pivot</v>
          </cell>
          <cell r="D56" t="str">
            <v>L</v>
          </cell>
          <cell r="E56">
            <v>95.212244897959181</v>
          </cell>
          <cell r="F56">
            <v>87.67755102040816</v>
          </cell>
          <cell r="G56">
            <v>90.946938775510205</v>
          </cell>
          <cell r="H56">
            <v>65.457142857142856</v>
          </cell>
          <cell r="I56">
            <v>62.155102040816324</v>
          </cell>
          <cell r="J56">
            <v>55.391836734693875</v>
          </cell>
        </row>
        <row r="57">
          <cell r="A57" t="str">
            <v>Dairy SupportRoto-rainerL</v>
          </cell>
          <cell r="B57" t="str">
            <v>Dairy Support</v>
          </cell>
          <cell r="C57" t="str">
            <v>Roto-rainer</v>
          </cell>
          <cell r="D57" t="str">
            <v>L</v>
          </cell>
          <cell r="E57">
            <v>101.23333333333333</v>
          </cell>
          <cell r="F57">
            <v>112.75555555555556</v>
          </cell>
          <cell r="G57">
            <v>95.855555555555554</v>
          </cell>
          <cell r="H57">
            <v>68.900000000000006</v>
          </cell>
          <cell r="I57">
            <v>64.977777777777774</v>
          </cell>
          <cell r="J57">
            <v>57.8</v>
          </cell>
        </row>
        <row r="58">
          <cell r="A58" t="str">
            <v>Dairy SupportBorderdykeMH</v>
          </cell>
          <cell r="B58" t="str">
            <v>Dairy Support</v>
          </cell>
          <cell r="C58" t="str">
            <v>Borderdyke</v>
          </cell>
          <cell r="D58" t="str">
            <v>MH</v>
          </cell>
          <cell r="E58">
            <v>134.45454545454547</v>
          </cell>
          <cell r="F58">
            <v>95.74545454545455</v>
          </cell>
          <cell r="G58">
            <v>127.21818181818182</v>
          </cell>
          <cell r="H58">
            <v>128.80000000000001</v>
          </cell>
          <cell r="I58">
            <v>121.56363636363636</v>
          </cell>
          <cell r="J58">
            <v>115.01818181818182</v>
          </cell>
        </row>
        <row r="59">
          <cell r="A59" t="str">
            <v>Dairy SupportDrylandMH</v>
          </cell>
          <cell r="B59" t="str">
            <v>Dairy Support</v>
          </cell>
          <cell r="C59" t="str">
            <v>Dryland</v>
          </cell>
          <cell r="D59" t="str">
            <v>MH</v>
          </cell>
          <cell r="E59">
            <v>35.53846153846154</v>
          </cell>
          <cell r="F59">
            <v>35.553846153846152</v>
          </cell>
          <cell r="G59">
            <v>32.238461538461536</v>
          </cell>
          <cell r="H59">
            <v>35.484615384615381</v>
          </cell>
          <cell r="I59">
            <v>32.176923076923075</v>
          </cell>
          <cell r="J59">
            <v>30.069230769230771</v>
          </cell>
        </row>
        <row r="60">
          <cell r="A60" t="str">
            <v>Dairy SupportPivotMH</v>
          </cell>
          <cell r="B60" t="str">
            <v>Dairy Support</v>
          </cell>
          <cell r="C60" t="str">
            <v>Pivot</v>
          </cell>
          <cell r="D60" t="str">
            <v>MH</v>
          </cell>
          <cell r="E60">
            <v>78.742857142857147</v>
          </cell>
          <cell r="F60">
            <v>67.636734693877557</v>
          </cell>
          <cell r="G60">
            <v>75.187755102040811</v>
          </cell>
          <cell r="H60">
            <v>47.126530612244899</v>
          </cell>
          <cell r="I60">
            <v>44.738775510204079</v>
          </cell>
          <cell r="J60">
            <v>41.265306122448976</v>
          </cell>
        </row>
        <row r="61">
          <cell r="A61" t="str">
            <v>Dairy SupportRoto-rainerMH</v>
          </cell>
          <cell r="B61" t="str">
            <v>Dairy Support</v>
          </cell>
          <cell r="C61" t="str">
            <v>Roto-rainer</v>
          </cell>
          <cell r="D61" t="str">
            <v>MH</v>
          </cell>
          <cell r="E61">
            <v>82.74444444444444</v>
          </cell>
          <cell r="F61">
            <v>79.977777777777774</v>
          </cell>
          <cell r="G61">
            <v>78.277777777777771</v>
          </cell>
          <cell r="H61">
            <v>48.388888888888886</v>
          </cell>
          <cell r="I61">
            <v>45.5</v>
          </cell>
          <cell r="J61">
            <v>39.077777777777776</v>
          </cell>
        </row>
        <row r="62">
          <cell r="A62" t="str">
            <v>Dairy SupportBorderdykeVL</v>
          </cell>
          <cell r="B62" t="str">
            <v>Dairy Support</v>
          </cell>
          <cell r="C62" t="str">
            <v>Borderdyke</v>
          </cell>
          <cell r="D62" t="str">
            <v>VL</v>
          </cell>
          <cell r="E62">
            <v>151.27272727272728</v>
          </cell>
          <cell r="F62">
            <v>130.45454545454547</v>
          </cell>
          <cell r="G62">
            <v>143.03636363636363</v>
          </cell>
          <cell r="H62">
            <v>144.87272727272727</v>
          </cell>
          <cell r="I62">
            <v>136.63636363636363</v>
          </cell>
          <cell r="J62">
            <v>129.72727272727272</v>
          </cell>
        </row>
        <row r="63">
          <cell r="A63" t="str">
            <v>Dairy SupportDrylandVL</v>
          </cell>
          <cell r="B63" t="str">
            <v>Dairy Support</v>
          </cell>
          <cell r="C63" t="str">
            <v>Dryland</v>
          </cell>
          <cell r="D63" t="str">
            <v>VL</v>
          </cell>
          <cell r="E63">
            <v>56.592307692307692</v>
          </cell>
          <cell r="F63">
            <v>56.723076923076924</v>
          </cell>
          <cell r="G63">
            <v>51.6</v>
          </cell>
          <cell r="H63">
            <v>56.592307692307692</v>
          </cell>
          <cell r="I63">
            <v>51.592307692307692</v>
          </cell>
          <cell r="J63">
            <v>48.123076923076923</v>
          </cell>
        </row>
        <row r="64">
          <cell r="A64" t="str">
            <v>Dairy SupportPivotVL</v>
          </cell>
          <cell r="B64" t="str">
            <v>Dairy Support</v>
          </cell>
          <cell r="C64" t="str">
            <v>Pivot</v>
          </cell>
          <cell r="D64" t="str">
            <v>VL</v>
          </cell>
          <cell r="E64">
            <v>100</v>
          </cell>
          <cell r="F64">
            <v>93.326530612244895</v>
          </cell>
          <cell r="G64">
            <v>95.59591836734694</v>
          </cell>
          <cell r="H64">
            <v>72.697959183673476</v>
          </cell>
          <cell r="I64">
            <v>69.220408163265304</v>
          </cell>
          <cell r="J64">
            <v>60.816326530612244</v>
          </cell>
        </row>
        <row r="65">
          <cell r="A65" t="str">
            <v>Dairy SupportRoto-rainerVL</v>
          </cell>
          <cell r="B65" t="str">
            <v>Dairy Support</v>
          </cell>
          <cell r="C65" t="str">
            <v>Roto-rainer</v>
          </cell>
          <cell r="D65" t="str">
            <v>VL</v>
          </cell>
          <cell r="E65">
            <v>108.35555555555555</v>
          </cell>
          <cell r="F65">
            <v>120.03333333333333</v>
          </cell>
          <cell r="G65">
            <v>102.86666666666666</v>
          </cell>
          <cell r="H65">
            <v>75.36666666666666</v>
          </cell>
          <cell r="I65">
            <v>71.144444444444446</v>
          </cell>
          <cell r="J65">
            <v>64.62222222222222</v>
          </cell>
        </row>
        <row r="66">
          <cell r="A66" t="str">
            <v>Dairy winteringBorder-dykeDPD</v>
          </cell>
          <cell r="B66" t="str">
            <v>Dairy wintering</v>
          </cell>
          <cell r="C66" t="str">
            <v>Border-dyke</v>
          </cell>
          <cell r="D66" t="str">
            <v>DPD</v>
          </cell>
          <cell r="E66">
            <v>167.4375</v>
          </cell>
          <cell r="F66">
            <v>90.6875</v>
          </cell>
          <cell r="G66"/>
          <cell r="H66"/>
          <cell r="I66"/>
          <cell r="J66">
            <v>143.0625</v>
          </cell>
        </row>
        <row r="67">
          <cell r="A67" t="str">
            <v>Dairy winteringDrylandDPD</v>
          </cell>
          <cell r="B67" t="str">
            <v>Dairy wintering</v>
          </cell>
          <cell r="C67" t="str">
            <v>Dryland</v>
          </cell>
          <cell r="D67" t="str">
            <v>DPD</v>
          </cell>
          <cell r="E67">
            <v>29.324999999999999</v>
          </cell>
          <cell r="F67">
            <v>29.324999999999999</v>
          </cell>
          <cell r="G67"/>
          <cell r="H67"/>
          <cell r="I67"/>
          <cell r="J67">
            <v>24.912500000000001</v>
          </cell>
        </row>
        <row r="68">
          <cell r="A68" t="str">
            <v>Dairy winteringPivotDPD</v>
          </cell>
          <cell r="B68" t="str">
            <v>Dairy wintering</v>
          </cell>
          <cell r="C68" t="str">
            <v>Pivot</v>
          </cell>
          <cell r="D68" t="str">
            <v>DPD</v>
          </cell>
          <cell r="E68">
            <v>89.221428571428575</v>
          </cell>
          <cell r="F68">
            <v>66.142857142857139</v>
          </cell>
          <cell r="G68"/>
          <cell r="H68"/>
          <cell r="I68"/>
          <cell r="J68">
            <v>38.592857142857142</v>
          </cell>
        </row>
        <row r="69">
          <cell r="A69" t="str">
            <v>Dairy winteringRoto-rainerDPD</v>
          </cell>
          <cell r="B69" t="str">
            <v>Dairy wintering</v>
          </cell>
          <cell r="C69" t="str">
            <v>Roto-rainer</v>
          </cell>
          <cell r="D69" t="str">
            <v>DPD</v>
          </cell>
          <cell r="E69">
            <v>93.84615384615384</v>
          </cell>
          <cell r="F69">
            <v>96.269230769230774</v>
          </cell>
          <cell r="G69"/>
          <cell r="H69"/>
          <cell r="I69"/>
          <cell r="J69">
            <v>36.71153846153846</v>
          </cell>
        </row>
        <row r="70">
          <cell r="A70" t="str">
            <v>Dairy winteringBorder-dykeL</v>
          </cell>
          <cell r="B70" t="str">
            <v>Dairy wintering</v>
          </cell>
          <cell r="C70" t="str">
            <v>Border-dyke</v>
          </cell>
          <cell r="D70" t="str">
            <v>L</v>
          </cell>
          <cell r="E70">
            <v>204.8125</v>
          </cell>
          <cell r="F70">
            <v>180.5</v>
          </cell>
          <cell r="G70"/>
          <cell r="H70"/>
          <cell r="I70"/>
          <cell r="J70">
            <v>175.71875</v>
          </cell>
        </row>
        <row r="71">
          <cell r="A71" t="str">
            <v>Dairy winteringDrylandL</v>
          </cell>
          <cell r="B71" t="str">
            <v>Dairy wintering</v>
          </cell>
          <cell r="C71" t="str">
            <v>Dryland</v>
          </cell>
          <cell r="D71" t="str">
            <v>L</v>
          </cell>
          <cell r="E71">
            <v>73.662499999999994</v>
          </cell>
          <cell r="F71">
            <v>73.650000000000006</v>
          </cell>
          <cell r="G71"/>
          <cell r="H71"/>
          <cell r="I71"/>
          <cell r="J71">
            <v>61.45</v>
          </cell>
        </row>
        <row r="72">
          <cell r="A72" t="str">
            <v>Dairy winteringPivotL</v>
          </cell>
          <cell r="B72" t="str">
            <v>Dairy wintering</v>
          </cell>
          <cell r="C72" t="str">
            <v>Pivot</v>
          </cell>
          <cell r="D72" t="str">
            <v>L</v>
          </cell>
          <cell r="E72">
            <v>136.07857142857142</v>
          </cell>
          <cell r="F72">
            <v>127.29285714285714</v>
          </cell>
          <cell r="G72"/>
          <cell r="H72"/>
          <cell r="I72"/>
          <cell r="J72">
            <v>76.657142857142858</v>
          </cell>
        </row>
        <row r="73">
          <cell r="A73" t="str">
            <v>Dairy winteringRoto-rainerL</v>
          </cell>
          <cell r="B73" t="str">
            <v>Dairy wintering</v>
          </cell>
          <cell r="C73" t="str">
            <v>Roto-rainer</v>
          </cell>
          <cell r="D73" t="str">
            <v>L</v>
          </cell>
          <cell r="E73">
            <v>147.73076923076923</v>
          </cell>
          <cell r="F73">
            <v>164.98076923076923</v>
          </cell>
          <cell r="G73"/>
          <cell r="H73"/>
          <cell r="I73"/>
          <cell r="J73">
            <v>81.67307692307692</v>
          </cell>
        </row>
        <row r="74">
          <cell r="A74" t="str">
            <v>Dairy winteringBorder-dykeMH</v>
          </cell>
          <cell r="B74" t="str">
            <v>Dairy wintering</v>
          </cell>
          <cell r="C74" t="str">
            <v>Border-dyke</v>
          </cell>
          <cell r="D74" t="str">
            <v>MH</v>
          </cell>
          <cell r="E74">
            <v>190.1875</v>
          </cell>
          <cell r="F74">
            <v>143.59375</v>
          </cell>
          <cell r="G74"/>
          <cell r="H74"/>
          <cell r="I74"/>
          <cell r="J74">
            <v>162.78125</v>
          </cell>
        </row>
        <row r="75">
          <cell r="A75" t="str">
            <v>Dairy winteringDrylandMH</v>
          </cell>
          <cell r="B75" t="str">
            <v>Dairy wintering</v>
          </cell>
          <cell r="C75" t="str">
            <v>Dryland</v>
          </cell>
          <cell r="D75" t="str">
            <v>MH</v>
          </cell>
          <cell r="E75">
            <v>50.337499999999999</v>
          </cell>
          <cell r="F75">
            <v>50.35</v>
          </cell>
          <cell r="G75"/>
          <cell r="H75"/>
          <cell r="I75"/>
          <cell r="J75">
            <v>41.6</v>
          </cell>
        </row>
        <row r="76">
          <cell r="A76" t="str">
            <v>Dairy winteringPivotMH</v>
          </cell>
          <cell r="B76" t="str">
            <v>Dairy wintering</v>
          </cell>
          <cell r="C76" t="str">
            <v>Pivot</v>
          </cell>
          <cell r="D76" t="str">
            <v>MH</v>
          </cell>
          <cell r="E76">
            <v>114.53571428571429</v>
          </cell>
          <cell r="F76">
            <v>100.3</v>
          </cell>
          <cell r="G76"/>
          <cell r="H76"/>
          <cell r="I76"/>
          <cell r="J76">
            <v>56.25</v>
          </cell>
        </row>
        <row r="77">
          <cell r="A77" t="str">
            <v>Dairy winteringRoto-rainerMH</v>
          </cell>
          <cell r="B77" t="str">
            <v>Dairy wintering</v>
          </cell>
          <cell r="C77" t="str">
            <v>Roto-rainer</v>
          </cell>
          <cell r="D77" t="str">
            <v>MH</v>
          </cell>
          <cell r="E77">
            <v>122.80769230769231</v>
          </cell>
          <cell r="F77">
            <v>121.26923076923077</v>
          </cell>
          <cell r="G77"/>
          <cell r="H77"/>
          <cell r="I77"/>
          <cell r="J77">
            <v>54.28846153846154</v>
          </cell>
        </row>
        <row r="78">
          <cell r="A78" t="str">
            <v>Dairy winteringBorder-dykeVL</v>
          </cell>
          <cell r="B78" t="str">
            <v>Dairy wintering</v>
          </cell>
          <cell r="C78" t="str">
            <v>Border-dyke</v>
          </cell>
          <cell r="D78" t="str">
            <v>VL</v>
          </cell>
          <cell r="E78">
            <v>208.875</v>
          </cell>
          <cell r="F78">
            <v>184.90625</v>
          </cell>
          <cell r="G78"/>
          <cell r="H78"/>
          <cell r="I78"/>
          <cell r="J78">
            <v>180</v>
          </cell>
        </row>
        <row r="79">
          <cell r="A79" t="str">
            <v>Dairy winteringDrylandVL</v>
          </cell>
          <cell r="B79" t="str">
            <v>Dairy wintering</v>
          </cell>
          <cell r="C79" t="str">
            <v>Dryland</v>
          </cell>
          <cell r="D79" t="str">
            <v>VL</v>
          </cell>
          <cell r="E79">
            <v>82.837500000000006</v>
          </cell>
          <cell r="F79">
            <v>83.037499999999994</v>
          </cell>
          <cell r="G79"/>
          <cell r="H79"/>
          <cell r="I79"/>
          <cell r="J79">
            <v>69.275000000000006</v>
          </cell>
        </row>
        <row r="80">
          <cell r="A80" t="str">
            <v>Dairy winteringPivotVL</v>
          </cell>
          <cell r="B80" t="str">
            <v>Dairy wintering</v>
          </cell>
          <cell r="C80" t="str">
            <v>Pivot</v>
          </cell>
          <cell r="D80" t="str">
            <v>VL</v>
          </cell>
          <cell r="E80">
            <v>141.02857142857144</v>
          </cell>
          <cell r="F80">
            <v>133.44285714285715</v>
          </cell>
          <cell r="G80"/>
          <cell r="H80"/>
          <cell r="I80"/>
          <cell r="J80">
            <v>83.328571428571422</v>
          </cell>
        </row>
        <row r="81">
          <cell r="A81" t="str">
            <v>Dairy winteringRoto-rainerVL</v>
          </cell>
          <cell r="B81" t="str">
            <v>Dairy wintering</v>
          </cell>
          <cell r="C81" t="str">
            <v>Roto-rainer</v>
          </cell>
          <cell r="D81" t="str">
            <v>VL</v>
          </cell>
          <cell r="E81">
            <v>157.13461538461539</v>
          </cell>
          <cell r="F81">
            <v>170.98076923076923</v>
          </cell>
          <cell r="G81"/>
          <cell r="H81"/>
          <cell r="I81"/>
          <cell r="J81">
            <v>91.730769230769226</v>
          </cell>
        </row>
        <row r="82">
          <cell r="A82" t="str">
            <v>Sheep and BeefBorderdykeDPD</v>
          </cell>
          <cell r="B82" t="str">
            <v>Sheep and Beef</v>
          </cell>
          <cell r="C82" t="str">
            <v>Borderdyke</v>
          </cell>
          <cell r="D82" t="str">
            <v>DPD</v>
          </cell>
          <cell r="E82">
            <v>83.885714285714286</v>
          </cell>
          <cell r="F82">
            <v>36.657142857142858</v>
          </cell>
          <cell r="G82">
            <v>83.885714285714286</v>
          </cell>
          <cell r="H82">
            <v>77.314285714285717</v>
          </cell>
          <cell r="I82">
            <v>77.314285714285717</v>
          </cell>
          <cell r="J82">
            <v>67.657142857142858</v>
          </cell>
        </row>
        <row r="83">
          <cell r="A83" t="str">
            <v>Sheep and BeefDrylandDPD</v>
          </cell>
          <cell r="B83" t="str">
            <v>Sheep and Beef</v>
          </cell>
          <cell r="C83" t="str">
            <v>Dryland</v>
          </cell>
          <cell r="D83" t="str">
            <v>DPD</v>
          </cell>
          <cell r="E83">
            <v>16.024489795918367</v>
          </cell>
          <cell r="F83">
            <v>15.103846153846154</v>
          </cell>
          <cell r="G83">
            <v>16.024489795918367</v>
          </cell>
          <cell r="H83">
            <v>16.008163265306123</v>
          </cell>
          <cell r="I83">
            <v>16.008163265306123</v>
          </cell>
          <cell r="J83">
            <v>12.307692307692308</v>
          </cell>
        </row>
        <row r="84">
          <cell r="A84" t="str">
            <v>Sheep and BeefPivotDPD</v>
          </cell>
          <cell r="B84" t="str">
            <v>Sheep and Beef</v>
          </cell>
          <cell r="C84" t="str">
            <v>Pivot</v>
          </cell>
          <cell r="D84" t="str">
            <v>DPD</v>
          </cell>
          <cell r="E84">
            <v>41.628571428571426</v>
          </cell>
          <cell r="F84">
            <v>28.714285714285715</v>
          </cell>
          <cell r="G84">
            <v>41.628571428571426</v>
          </cell>
          <cell r="H84">
            <v>20.342857142857142</v>
          </cell>
          <cell r="I84">
            <v>20.342857142857142</v>
          </cell>
          <cell r="J84">
            <v>20.485714285714284</v>
          </cell>
        </row>
        <row r="85">
          <cell r="A85" t="str">
            <v>Sheep and BeefRoto-rainerDPD</v>
          </cell>
          <cell r="B85" t="str">
            <v>Sheep and Beef</v>
          </cell>
          <cell r="C85" t="str">
            <v>Roto-rainer</v>
          </cell>
          <cell r="D85" t="str">
            <v>DPD</v>
          </cell>
          <cell r="E85">
            <v>42.657142857142858</v>
          </cell>
          <cell r="F85">
            <v>39.228571428571428</v>
          </cell>
          <cell r="G85">
            <v>42.657142857142858</v>
          </cell>
          <cell r="H85">
            <v>19.857142857142858</v>
          </cell>
          <cell r="I85">
            <v>19.857142857142858</v>
          </cell>
          <cell r="J85">
            <v>19.600000000000001</v>
          </cell>
        </row>
        <row r="86">
          <cell r="A86" t="str">
            <v>Sheep and BeefBorderdykeL</v>
          </cell>
          <cell r="B86" t="str">
            <v>Sheep and Beef</v>
          </cell>
          <cell r="C86" t="str">
            <v>Borderdyke</v>
          </cell>
          <cell r="D86" t="str">
            <v>L</v>
          </cell>
          <cell r="E86">
            <v>102.14285714285714</v>
          </cell>
          <cell r="F86">
            <v>84.4</v>
          </cell>
          <cell r="G86">
            <v>102.14285714285714</v>
          </cell>
          <cell r="H86">
            <v>96.971428571428575</v>
          </cell>
          <cell r="I86">
            <v>96.971428571428575</v>
          </cell>
          <cell r="J86">
            <v>83.942857142857136</v>
          </cell>
        </row>
        <row r="87">
          <cell r="A87" t="str">
            <v>Sheep and BeefDrylandL</v>
          </cell>
          <cell r="B87" t="str">
            <v>Sheep and Beef</v>
          </cell>
          <cell r="C87" t="str">
            <v>Dryland</v>
          </cell>
          <cell r="D87" t="str">
            <v>L</v>
          </cell>
          <cell r="E87">
            <v>39.995918367346938</v>
          </cell>
          <cell r="F87">
            <v>37.684615384615384</v>
          </cell>
          <cell r="G87">
            <v>39.995918367346938</v>
          </cell>
          <cell r="H87">
            <v>39.991836734693877</v>
          </cell>
          <cell r="I87">
            <v>39.991836734693877</v>
          </cell>
          <cell r="J87">
            <v>31.2</v>
          </cell>
        </row>
        <row r="88">
          <cell r="A88" t="str">
            <v>Sheep and BeefPivotL</v>
          </cell>
          <cell r="B88" t="str">
            <v>Sheep and Beef</v>
          </cell>
          <cell r="C88" t="str">
            <v>Pivot</v>
          </cell>
          <cell r="D88" t="str">
            <v>L</v>
          </cell>
          <cell r="E88">
            <v>63.314285714285717</v>
          </cell>
          <cell r="F88">
            <v>53.857142857142854</v>
          </cell>
          <cell r="G88">
            <v>63.314285714285717</v>
          </cell>
          <cell r="H88">
            <v>39.971428571428568</v>
          </cell>
          <cell r="I88">
            <v>39.971428571428568</v>
          </cell>
          <cell r="J88">
            <v>36.485714285714288</v>
          </cell>
        </row>
        <row r="89">
          <cell r="A89" t="str">
            <v>Sheep and BeefRoto-rainerL</v>
          </cell>
          <cell r="B89" t="str">
            <v>Sheep and Beef</v>
          </cell>
          <cell r="C89" t="str">
            <v>Roto-rainer</v>
          </cell>
          <cell r="D89" t="str">
            <v>L</v>
          </cell>
          <cell r="E89">
            <v>67.942857142857136</v>
          </cell>
          <cell r="F89">
            <v>72.771428571428572</v>
          </cell>
          <cell r="G89">
            <v>67.942857142857136</v>
          </cell>
          <cell r="H89">
            <v>43.285714285714285</v>
          </cell>
          <cell r="I89">
            <v>43.285714285714285</v>
          </cell>
          <cell r="J89">
            <v>38.542857142857144</v>
          </cell>
        </row>
        <row r="90">
          <cell r="A90" t="str">
            <v>Sheep and BeefBorderdykeMH</v>
          </cell>
          <cell r="B90" t="str">
            <v>Sheep and Beef</v>
          </cell>
          <cell r="C90" t="str">
            <v>Borderdyke</v>
          </cell>
          <cell r="D90" t="str">
            <v>MH</v>
          </cell>
          <cell r="E90">
            <v>92.971428571428575</v>
          </cell>
          <cell r="F90">
            <v>59.828571428571429</v>
          </cell>
          <cell r="G90">
            <v>92.971428571428575</v>
          </cell>
          <cell r="H90">
            <v>88.457142857142856</v>
          </cell>
          <cell r="I90">
            <v>88.457142857142856</v>
          </cell>
          <cell r="J90">
            <v>76.400000000000006</v>
          </cell>
        </row>
        <row r="91">
          <cell r="A91" t="str">
            <v>Sheep and BeefDrylandMH</v>
          </cell>
          <cell r="B91" t="str">
            <v>Sheep and Beef</v>
          </cell>
          <cell r="C91" t="str">
            <v>Dryland</v>
          </cell>
          <cell r="D91" t="str">
            <v>MH</v>
          </cell>
          <cell r="E91">
            <v>28.918367346938776</v>
          </cell>
          <cell r="F91">
            <v>27.246153846153845</v>
          </cell>
          <cell r="G91">
            <v>28.918367346938776</v>
          </cell>
          <cell r="H91">
            <v>28.889795918367348</v>
          </cell>
          <cell r="I91">
            <v>28.889795918367348</v>
          </cell>
          <cell r="J91">
            <v>22.673076923076923</v>
          </cell>
        </row>
        <row r="92">
          <cell r="A92" t="str">
            <v>Sheep and BeefPivotMH</v>
          </cell>
          <cell r="B92" t="str">
            <v>Sheep and Beef</v>
          </cell>
          <cell r="C92" t="str">
            <v>Pivot</v>
          </cell>
          <cell r="D92" t="str">
            <v>MH</v>
          </cell>
          <cell r="E92">
            <v>51.371428571428574</v>
          </cell>
          <cell r="F92">
            <v>41.028571428571432</v>
          </cell>
          <cell r="G92">
            <v>51.371428571428574</v>
          </cell>
          <cell r="H92">
            <v>29.857142857142858</v>
          </cell>
          <cell r="I92">
            <v>29.857142857142858</v>
          </cell>
          <cell r="J92">
            <v>28.514285714285716</v>
          </cell>
        </row>
        <row r="93">
          <cell r="A93" t="str">
            <v>Sheep and BeefRoto-rainerMH</v>
          </cell>
          <cell r="B93" t="str">
            <v>Sheep and Beef</v>
          </cell>
          <cell r="C93" t="str">
            <v>Roto-rainer</v>
          </cell>
          <cell r="D93" t="str">
            <v>MH</v>
          </cell>
          <cell r="E93">
            <v>53.857142857142854</v>
          </cell>
          <cell r="F93">
            <v>48.457142857142856</v>
          </cell>
          <cell r="G93">
            <v>53.857142857142854</v>
          </cell>
          <cell r="H93">
            <v>29.285714285714285</v>
          </cell>
          <cell r="I93">
            <v>29.285714285714285</v>
          </cell>
          <cell r="J93">
            <v>27.771428571428572</v>
          </cell>
        </row>
        <row r="94">
          <cell r="A94" t="str">
            <v>Sheep and BeefBorderdykeVL</v>
          </cell>
          <cell r="B94" t="str">
            <v>Sheep and Beef</v>
          </cell>
          <cell r="C94" t="str">
            <v>Borderdyke</v>
          </cell>
          <cell r="D94" t="str">
            <v>VL</v>
          </cell>
          <cell r="E94">
            <v>106.37142857142857</v>
          </cell>
          <cell r="F94">
            <v>88.228571428571428</v>
          </cell>
          <cell r="G94">
            <v>106.37142857142857</v>
          </cell>
          <cell r="H94">
            <v>99.857142857142861</v>
          </cell>
          <cell r="I94">
            <v>99.857142857142861</v>
          </cell>
          <cell r="J94">
            <v>86.828571428571422</v>
          </cell>
        </row>
        <row r="95">
          <cell r="A95" t="str">
            <v>Sheep and BeefDrylandVL</v>
          </cell>
          <cell r="B95" t="str">
            <v>Sheep and Beef</v>
          </cell>
          <cell r="C95" t="str">
            <v>Dryland</v>
          </cell>
          <cell r="D95" t="str">
            <v>VL</v>
          </cell>
          <cell r="E95">
            <v>42.971428571428568</v>
          </cell>
          <cell r="F95">
            <v>40.519230769230766</v>
          </cell>
          <cell r="G95">
            <v>42.971428571428568</v>
          </cell>
          <cell r="H95">
            <v>42.963265306122452</v>
          </cell>
          <cell r="I95">
            <v>42.963265306122452</v>
          </cell>
          <cell r="J95">
            <v>33.361538461538458</v>
          </cell>
        </row>
        <row r="96">
          <cell r="A96" t="str">
            <v>Sheep and BeefPivotVL</v>
          </cell>
          <cell r="B96" t="str">
            <v>Sheep and Beef</v>
          </cell>
          <cell r="C96" t="str">
            <v>Pivot</v>
          </cell>
          <cell r="D96" t="str">
            <v>VL</v>
          </cell>
          <cell r="E96">
            <v>68.085714285714289</v>
          </cell>
          <cell r="F96">
            <v>58.285714285714285</v>
          </cell>
          <cell r="G96">
            <v>68.085714285714289</v>
          </cell>
          <cell r="H96">
            <v>45.628571428571426</v>
          </cell>
          <cell r="I96">
            <v>45.628571428571426</v>
          </cell>
          <cell r="J96">
            <v>39.428571428571431</v>
          </cell>
        </row>
        <row r="97">
          <cell r="A97" t="str">
            <v>Sheep and BeefRoto-rainerVL</v>
          </cell>
          <cell r="B97" t="str">
            <v>Sheep and Beef</v>
          </cell>
          <cell r="C97" t="str">
            <v>Roto-rainer</v>
          </cell>
          <cell r="D97" t="str">
            <v>VL</v>
          </cell>
          <cell r="E97">
            <v>72.742857142857147</v>
          </cell>
          <cell r="F97">
            <v>79</v>
          </cell>
          <cell r="G97">
            <v>72.742857142857147</v>
          </cell>
          <cell r="H97">
            <v>46.628571428571426</v>
          </cell>
          <cell r="I97">
            <v>46.628571428571426</v>
          </cell>
          <cell r="J97">
            <v>41.342857142857142</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2420-1FFF-43A9-A172-4ED0DB1BA7AE}">
  <dimension ref="A2:A41"/>
  <sheetViews>
    <sheetView view="pageLayout" topLeftCell="A31" zoomScaleNormal="100" workbookViewId="0">
      <selection activeCell="A37" sqref="A37"/>
    </sheetView>
  </sheetViews>
  <sheetFormatPr defaultRowHeight="14.4" x14ac:dyDescent="0.3"/>
  <cols>
    <col min="1" max="1" width="111.5546875" customWidth="1"/>
  </cols>
  <sheetData>
    <row r="2" spans="1:1" ht="42.6" customHeight="1" x14ac:dyDescent="0.3"/>
    <row r="7" spans="1:1" x14ac:dyDescent="0.3">
      <c r="A7" s="339" t="s">
        <v>0</v>
      </c>
    </row>
    <row r="8" spans="1:1" ht="46.2" customHeight="1" x14ac:dyDescent="0.3">
      <c r="A8" s="2" t="s">
        <v>1</v>
      </c>
    </row>
    <row r="9" spans="1:1" ht="57.6" x14ac:dyDescent="0.3">
      <c r="A9" s="2" t="s">
        <v>2</v>
      </c>
    </row>
    <row r="10" spans="1:1" ht="43.2" x14ac:dyDescent="0.3">
      <c r="A10" s="2" t="s">
        <v>3</v>
      </c>
    </row>
    <row r="11" spans="1:1" x14ac:dyDescent="0.3">
      <c r="A11" s="2" t="s">
        <v>4</v>
      </c>
    </row>
    <row r="13" spans="1:1" x14ac:dyDescent="0.3">
      <c r="A13" s="27" t="s">
        <v>5</v>
      </c>
    </row>
    <row r="14" spans="1:1" ht="43.2" x14ac:dyDescent="0.3">
      <c r="A14" s="2" t="s">
        <v>6</v>
      </c>
    </row>
    <row r="15" spans="1:1" x14ac:dyDescent="0.3">
      <c r="A15" s="2" t="s">
        <v>7</v>
      </c>
    </row>
    <row r="16" spans="1:1" x14ac:dyDescent="0.3">
      <c r="A16" s="2" t="s">
        <v>8</v>
      </c>
    </row>
    <row r="17" spans="1:1" x14ac:dyDescent="0.3">
      <c r="A17" s="340" t="s">
        <v>9</v>
      </c>
    </row>
    <row r="18" spans="1:1" x14ac:dyDescent="0.3">
      <c r="A18" s="340" t="s">
        <v>10</v>
      </c>
    </row>
    <row r="19" spans="1:1" x14ac:dyDescent="0.3">
      <c r="A19" s="338" t="s">
        <v>11</v>
      </c>
    </row>
    <row r="20" spans="1:1" x14ac:dyDescent="0.3">
      <c r="A20" s="338"/>
    </row>
    <row r="21" spans="1:1" ht="43.2" x14ac:dyDescent="0.3">
      <c r="A21" s="336" t="s">
        <v>12</v>
      </c>
    </row>
    <row r="22" spans="1:1" x14ac:dyDescent="0.3">
      <c r="A22" s="336"/>
    </row>
    <row r="23" spans="1:1" ht="28.8" x14ac:dyDescent="0.3">
      <c r="A23" s="336" t="s">
        <v>13</v>
      </c>
    </row>
    <row r="24" spans="1:1" x14ac:dyDescent="0.3">
      <c r="A24" s="338"/>
    </row>
    <row r="25" spans="1:1" x14ac:dyDescent="0.3">
      <c r="A25" t="s">
        <v>14</v>
      </c>
    </row>
    <row r="26" spans="1:1" x14ac:dyDescent="0.3">
      <c r="A26" s="341" t="s">
        <v>15</v>
      </c>
    </row>
    <row r="27" spans="1:1" ht="28.8" x14ac:dyDescent="0.3">
      <c r="A27" s="342" t="s">
        <v>16</v>
      </c>
    </row>
    <row r="28" spans="1:1" ht="28.8" x14ac:dyDescent="0.3">
      <c r="A28" s="342" t="s">
        <v>17</v>
      </c>
    </row>
    <row r="29" spans="1:1" ht="28.8" x14ac:dyDescent="0.3">
      <c r="A29" s="342" t="s">
        <v>18</v>
      </c>
    </row>
    <row r="30" spans="1:1" ht="57.6" x14ac:dyDescent="0.3">
      <c r="A30" s="336" t="s">
        <v>19</v>
      </c>
    </row>
    <row r="31" spans="1:1" x14ac:dyDescent="0.3">
      <c r="A31" s="343" t="s">
        <v>20</v>
      </c>
    </row>
    <row r="32" spans="1:1" ht="28.8" x14ac:dyDescent="0.3">
      <c r="A32" s="336" t="s">
        <v>21</v>
      </c>
    </row>
    <row r="33" spans="1:1" ht="43.2" x14ac:dyDescent="0.3">
      <c r="A33" s="336" t="s">
        <v>22</v>
      </c>
    </row>
    <row r="34" spans="1:1" ht="28.8" x14ac:dyDescent="0.3">
      <c r="A34" s="336" t="s">
        <v>23</v>
      </c>
    </row>
    <row r="35" spans="1:1" x14ac:dyDescent="0.3">
      <c r="A35" s="336" t="s">
        <v>24</v>
      </c>
    </row>
    <row r="36" spans="1:1" ht="28.8" x14ac:dyDescent="0.3">
      <c r="A36" s="336" t="s">
        <v>25</v>
      </c>
    </row>
    <row r="38" spans="1:1" x14ac:dyDescent="0.3">
      <c r="A38" s="345" t="s">
        <v>550</v>
      </c>
    </row>
    <row r="40" spans="1:1" x14ac:dyDescent="0.3">
      <c r="A40" s="50" t="s">
        <v>26</v>
      </c>
    </row>
    <row r="41" spans="1:1" x14ac:dyDescent="0.3">
      <c r="A41" s="50" t="s">
        <v>27</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24E66-0FBD-4495-BFC2-A2D868DD5B38}">
  <sheetPr>
    <tabColor rgb="FFFF0000"/>
  </sheetPr>
  <dimension ref="A1:Q90"/>
  <sheetViews>
    <sheetView topLeftCell="B1" workbookViewId="0">
      <selection activeCell="N10" sqref="N10:Q10"/>
    </sheetView>
  </sheetViews>
  <sheetFormatPr defaultRowHeight="14.4" x14ac:dyDescent="0.3"/>
  <cols>
    <col min="1" max="1" width="0" hidden="1" customWidth="1"/>
    <col min="2" max="2" width="19.88671875" customWidth="1"/>
    <col min="4" max="4" width="14.5546875" customWidth="1"/>
    <col min="5" max="5" width="14.21875" customWidth="1"/>
    <col min="6" max="6" width="12" customWidth="1"/>
    <col min="7" max="7" width="14.21875" customWidth="1"/>
    <col min="8" max="8" width="12.6640625" customWidth="1"/>
    <col min="9" max="9" width="17.109375" customWidth="1"/>
    <col min="10" max="10" width="4.109375" customWidth="1"/>
  </cols>
  <sheetData>
    <row r="1" spans="1:17" s="347" customFormat="1" ht="31.8" thickBot="1" x14ac:dyDescent="0.65">
      <c r="B1" s="650" t="s">
        <v>339</v>
      </c>
      <c r="C1" s="651"/>
      <c r="D1" s="651"/>
      <c r="E1" s="651"/>
      <c r="F1" s="651"/>
      <c r="G1" s="651"/>
      <c r="H1" s="651"/>
      <c r="I1" s="651"/>
      <c r="J1" s="651"/>
      <c r="K1" s="651"/>
      <c r="L1" s="651"/>
      <c r="M1" s="651"/>
      <c r="N1" s="651"/>
      <c r="O1" s="651"/>
      <c r="P1" s="651"/>
      <c r="Q1" s="652"/>
    </row>
    <row r="2" spans="1:17" s="347" customFormat="1" ht="18.600000000000001" thickBot="1" x14ac:dyDescent="0.4">
      <c r="B2" s="619" t="s">
        <v>340</v>
      </c>
      <c r="C2" s="620"/>
      <c r="D2" s="620"/>
      <c r="E2" s="620"/>
      <c r="F2" s="620"/>
      <c r="G2" s="620"/>
      <c r="H2" s="620"/>
      <c r="I2" s="620"/>
      <c r="J2" s="621"/>
      <c r="K2" s="619" t="s">
        <v>341</v>
      </c>
      <c r="L2" s="620" t="s">
        <v>341</v>
      </c>
      <c r="M2" s="620"/>
      <c r="N2" s="620"/>
      <c r="O2" s="620"/>
      <c r="P2" s="620"/>
      <c r="Q2" s="621"/>
    </row>
    <row r="3" spans="1:17" s="347" customFormat="1" ht="15" thickBot="1" x14ac:dyDescent="0.35">
      <c r="B3" s="371"/>
      <c r="C3" s="351" t="s">
        <v>342</v>
      </c>
      <c r="D3" s="351" t="s">
        <v>343</v>
      </c>
      <c r="E3" s="351" t="s">
        <v>344</v>
      </c>
      <c r="F3" s="351" t="s">
        <v>345</v>
      </c>
      <c r="G3" s="351" t="s">
        <v>346</v>
      </c>
      <c r="H3" s="351" t="s">
        <v>347</v>
      </c>
      <c r="I3" s="351" t="s">
        <v>348</v>
      </c>
      <c r="J3" s="372"/>
      <c r="K3" s="371"/>
      <c r="Q3" s="372"/>
    </row>
    <row r="4" spans="1:17" s="347" customFormat="1" ht="15" thickBot="1" x14ac:dyDescent="0.35">
      <c r="B4" s="396" t="s">
        <v>349</v>
      </c>
      <c r="C4" s="392"/>
      <c r="E4" s="392" t="e">
        <f>G18</f>
        <v>#N/A</v>
      </c>
      <c r="F4" s="393">
        <f>P18</f>
        <v>0</v>
      </c>
      <c r="J4" s="372"/>
      <c r="N4" s="653" t="s">
        <v>350</v>
      </c>
      <c r="O4" s="654"/>
      <c r="P4" s="654" t="s">
        <v>351</v>
      </c>
      <c r="Q4" s="655"/>
    </row>
    <row r="5" spans="1:17" s="347" customFormat="1" x14ac:dyDescent="0.3">
      <c r="B5" s="396" t="s">
        <v>352</v>
      </c>
      <c r="C5" s="392">
        <f>B35</f>
        <v>0</v>
      </c>
      <c r="D5" s="394" t="e">
        <f>C5/C4</f>
        <v>#DIV/0!</v>
      </c>
      <c r="E5" s="392" t="e">
        <f>G35</f>
        <v>#N/A</v>
      </c>
      <c r="F5" s="393">
        <f>P36</f>
        <v>0</v>
      </c>
      <c r="K5" s="656" t="s">
        <v>353</v>
      </c>
      <c r="L5" s="657"/>
      <c r="M5" s="658"/>
      <c r="N5" s="659">
        <f>E12-E6</f>
        <v>0</v>
      </c>
      <c r="O5" s="660"/>
      <c r="P5" s="660">
        <f>G12-E6</f>
        <v>0</v>
      </c>
      <c r="Q5" s="661"/>
    </row>
    <row r="6" spans="1:17" s="347" customFormat="1" x14ac:dyDescent="0.3">
      <c r="A6" s="347">
        <v>3</v>
      </c>
      <c r="B6" s="396" t="s">
        <v>354</v>
      </c>
      <c r="E6" s="392"/>
      <c r="F6" s="393" t="e">
        <f>E6/C4</f>
        <v>#DIV/0!</v>
      </c>
      <c r="G6" s="392"/>
      <c r="H6" s="393" t="e">
        <f>SUM(G6/C4)</f>
        <v>#DIV/0!</v>
      </c>
      <c r="I6" s="392">
        <f>G6-E6</f>
        <v>0</v>
      </c>
      <c r="K6" s="644" t="s">
        <v>355</v>
      </c>
      <c r="L6" s="645"/>
      <c r="M6" s="646"/>
      <c r="N6" s="647">
        <f>E12-$G$89</f>
        <v>0</v>
      </c>
      <c r="O6" s="648"/>
      <c r="P6" s="648">
        <f>G12-$G$89</f>
        <v>0</v>
      </c>
      <c r="Q6" s="649"/>
    </row>
    <row r="7" spans="1:17" s="347" customFormat="1" ht="15" thickBot="1" x14ac:dyDescent="0.35">
      <c r="B7" s="371"/>
      <c r="I7" s="392"/>
      <c r="K7" s="644" t="s">
        <v>356</v>
      </c>
      <c r="L7" s="645"/>
      <c r="M7" s="646"/>
      <c r="N7" s="647">
        <f>E12-$H$89</f>
        <v>0</v>
      </c>
      <c r="O7" s="648"/>
      <c r="P7" s="648">
        <f>G12-$H$89</f>
        <v>0</v>
      </c>
      <c r="Q7" s="649"/>
    </row>
    <row r="8" spans="1:17" s="347" customFormat="1" ht="18.600000000000001" thickBot="1" x14ac:dyDescent="0.4">
      <c r="B8" s="619" t="s">
        <v>357</v>
      </c>
      <c r="C8" s="620"/>
      <c r="D8" s="620"/>
      <c r="E8" s="620"/>
      <c r="F8" s="620"/>
      <c r="G8" s="620"/>
      <c r="H8" s="620"/>
      <c r="I8" s="620"/>
      <c r="J8" s="620"/>
      <c r="K8" s="634" t="s">
        <v>563</v>
      </c>
      <c r="L8" s="635"/>
      <c r="M8" s="636"/>
      <c r="N8" s="637">
        <f>E12-$I$89</f>
        <v>0</v>
      </c>
      <c r="O8" s="638"/>
      <c r="P8" s="638">
        <f>G12-$I$89</f>
        <v>0</v>
      </c>
      <c r="Q8" s="639"/>
    </row>
    <row r="9" spans="1:17" s="347" customFormat="1" ht="15" thickBot="1" x14ac:dyDescent="0.35">
      <c r="B9" s="371"/>
      <c r="C9" s="351" t="s">
        <v>342</v>
      </c>
      <c r="D9" s="351" t="s">
        <v>343</v>
      </c>
      <c r="E9" s="351" t="s">
        <v>344</v>
      </c>
      <c r="F9" s="351" t="s">
        <v>345</v>
      </c>
      <c r="G9" s="351" t="s">
        <v>358</v>
      </c>
      <c r="H9" s="351" t="s">
        <v>359</v>
      </c>
      <c r="I9" s="392"/>
      <c r="J9" s="372"/>
      <c r="K9" s="395"/>
      <c r="L9" s="395"/>
      <c r="M9" s="395"/>
      <c r="Q9" s="372"/>
    </row>
    <row r="10" spans="1:17" s="347" customFormat="1" ht="18" x14ac:dyDescent="0.35">
      <c r="B10" s="396" t="s">
        <v>349</v>
      </c>
      <c r="C10" s="392"/>
      <c r="E10" s="392">
        <f>V17</f>
        <v>0</v>
      </c>
      <c r="F10" s="393">
        <f>V18</f>
        <v>0</v>
      </c>
      <c r="G10" s="392">
        <f>X17</f>
        <v>0</v>
      </c>
      <c r="H10" s="393">
        <f>X18</f>
        <v>0</v>
      </c>
      <c r="K10" s="640" t="s">
        <v>360</v>
      </c>
      <c r="L10" s="641"/>
      <c r="M10" s="641"/>
      <c r="N10" s="642" t="s">
        <v>463</v>
      </c>
      <c r="O10" s="642"/>
      <c r="P10" s="642"/>
      <c r="Q10" s="643"/>
    </row>
    <row r="11" spans="1:17" s="347" customFormat="1" ht="18.600000000000001" thickBot="1" x14ac:dyDescent="0.4">
      <c r="B11" s="396" t="s">
        <v>352</v>
      </c>
      <c r="C11" s="392">
        <f>B69</f>
        <v>0</v>
      </c>
      <c r="D11" s="394" t="e">
        <f>C11/C10</f>
        <v>#DIV/0!</v>
      </c>
      <c r="E11" s="392">
        <f>V35</f>
        <v>0</v>
      </c>
      <c r="F11" s="393">
        <f>V36</f>
        <v>0</v>
      </c>
      <c r="G11" s="392">
        <f>X35</f>
        <v>0</v>
      </c>
      <c r="H11" s="393">
        <f>X36</f>
        <v>0</v>
      </c>
      <c r="K11" s="622" t="s">
        <v>361</v>
      </c>
      <c r="L11" s="623"/>
      <c r="M11" s="623"/>
      <c r="N11" s="624"/>
      <c r="O11" s="624"/>
      <c r="P11" s="624"/>
      <c r="Q11" s="625"/>
    </row>
    <row r="12" spans="1:17" s="347" customFormat="1" x14ac:dyDescent="0.3">
      <c r="B12" s="396" t="s">
        <v>354</v>
      </c>
      <c r="E12" s="392"/>
      <c r="F12" s="393" t="e">
        <f>E12/C10</f>
        <v>#DIV/0!</v>
      </c>
      <c r="G12" s="392"/>
      <c r="H12" s="393" t="e">
        <f>G12/C10</f>
        <v>#DIV/0!</v>
      </c>
      <c r="J12" s="372"/>
      <c r="K12" s="626" t="s">
        <v>108</v>
      </c>
      <c r="L12" s="627"/>
      <c r="M12" s="630" t="s">
        <v>564</v>
      </c>
      <c r="N12" s="630"/>
      <c r="O12" s="630"/>
      <c r="P12" s="630"/>
      <c r="Q12" s="631"/>
    </row>
    <row r="13" spans="1:17" s="347" customFormat="1" ht="15" thickBot="1" x14ac:dyDescent="0.35">
      <c r="B13" s="368"/>
      <c r="C13" s="369"/>
      <c r="D13" s="369"/>
      <c r="E13" s="369"/>
      <c r="F13" s="369"/>
      <c r="G13" s="369"/>
      <c r="H13" s="369"/>
      <c r="I13" s="369"/>
      <c r="J13" s="370"/>
      <c r="K13" s="628"/>
      <c r="L13" s="629"/>
      <c r="M13" s="632"/>
      <c r="N13" s="632"/>
      <c r="O13" s="632"/>
      <c r="P13" s="632"/>
      <c r="Q13" s="633"/>
    </row>
    <row r="14" spans="1:17" s="347" customFormat="1" hidden="1" x14ac:dyDescent="0.3"/>
    <row r="15" spans="1:17" s="347" customFormat="1" hidden="1" x14ac:dyDescent="0.3"/>
    <row r="16" spans="1:17" s="347" customFormat="1" ht="18.600000000000001" hidden="1" thickBot="1" x14ac:dyDescent="0.4">
      <c r="B16" s="619" t="s">
        <v>362</v>
      </c>
      <c r="C16" s="620"/>
      <c r="D16" s="620"/>
      <c r="E16" s="620"/>
      <c r="F16" s="620"/>
      <c r="G16" s="620"/>
      <c r="H16" s="620"/>
      <c r="I16" s="620"/>
      <c r="J16" s="620"/>
      <c r="K16" s="620"/>
      <c r="L16" s="620"/>
      <c r="M16" s="620"/>
      <c r="N16" s="620"/>
      <c r="O16" s="620"/>
      <c r="P16" s="620"/>
      <c r="Q16" s="621"/>
    </row>
    <row r="17" spans="1:17" s="347" customFormat="1" hidden="1" x14ac:dyDescent="0.3">
      <c r="A17" s="375"/>
      <c r="B17" s="378" t="s">
        <v>342</v>
      </c>
      <c r="C17" s="363" t="s">
        <v>363</v>
      </c>
      <c r="D17" s="363" t="s">
        <v>364</v>
      </c>
      <c r="E17" s="363" t="s">
        <v>365</v>
      </c>
      <c r="F17" s="363" t="s">
        <v>366</v>
      </c>
      <c r="G17" s="363" t="s">
        <v>367</v>
      </c>
      <c r="H17" s="363" t="s">
        <v>368</v>
      </c>
      <c r="I17" s="352"/>
      <c r="J17" s="352"/>
      <c r="K17" s="352"/>
      <c r="L17" s="352"/>
      <c r="M17" s="352"/>
      <c r="N17" s="352"/>
      <c r="O17" s="352"/>
      <c r="P17" s="352"/>
      <c r="Q17" s="353"/>
    </row>
    <row r="18" spans="1:17" s="347" customFormat="1" hidden="1" x14ac:dyDescent="0.3">
      <c r="A18" s="360" t="s">
        <v>369</v>
      </c>
      <c r="B18" s="381">
        <f t="shared" ref="B18:H18" si="0">SUM(K21:K31)</f>
        <v>0</v>
      </c>
      <c r="C18" s="373" t="e">
        <f t="shared" si="0"/>
        <v>#N/A</v>
      </c>
      <c r="D18" s="373" t="e">
        <f t="shared" si="0"/>
        <v>#N/A</v>
      </c>
      <c r="E18" s="373" t="e">
        <f t="shared" si="0"/>
        <v>#N/A</v>
      </c>
      <c r="F18" s="373" t="e">
        <f t="shared" si="0"/>
        <v>#N/A</v>
      </c>
      <c r="G18" s="373" t="e">
        <f t="shared" si="0"/>
        <v>#N/A</v>
      </c>
      <c r="H18" s="349" t="e">
        <f t="shared" si="0"/>
        <v>#N/A</v>
      </c>
      <c r="I18" s="352"/>
      <c r="J18" s="352"/>
      <c r="K18" s="352"/>
      <c r="L18" s="352"/>
      <c r="M18" s="352"/>
      <c r="N18" s="352"/>
      <c r="O18" s="352"/>
      <c r="P18" s="352"/>
      <c r="Q18" s="353"/>
    </row>
    <row r="19" spans="1:17" s="347" customFormat="1" hidden="1" x14ac:dyDescent="0.3">
      <c r="B19" s="354"/>
      <c r="C19" s="352"/>
      <c r="D19" s="352"/>
      <c r="E19" s="352"/>
      <c r="F19" s="352"/>
      <c r="G19" s="352"/>
      <c r="H19" s="352"/>
      <c r="I19" s="352"/>
      <c r="J19" s="352"/>
      <c r="K19" s="352"/>
      <c r="L19" s="352"/>
      <c r="M19" s="352"/>
      <c r="N19" s="352"/>
      <c r="O19" s="352"/>
      <c r="P19" s="352"/>
      <c r="Q19" s="353"/>
    </row>
    <row r="20" spans="1:17" s="347" customFormat="1" ht="43.2" hidden="1" x14ac:dyDescent="0.3">
      <c r="A20" s="347" t="s">
        <v>370</v>
      </c>
      <c r="B20" s="359" t="s">
        <v>371</v>
      </c>
      <c r="C20" s="358" t="s">
        <v>372</v>
      </c>
      <c r="D20" s="358" t="s">
        <v>295</v>
      </c>
      <c r="E20" s="358" t="s">
        <v>373</v>
      </c>
      <c r="F20" s="358" t="s">
        <v>364</v>
      </c>
      <c r="G20" s="358" t="s">
        <v>365</v>
      </c>
      <c r="H20" s="358" t="s">
        <v>366</v>
      </c>
      <c r="I20" s="358" t="s">
        <v>367</v>
      </c>
      <c r="J20" s="358" t="s">
        <v>368</v>
      </c>
      <c r="K20" s="358" t="s">
        <v>342</v>
      </c>
      <c r="L20" s="376" t="s">
        <v>374</v>
      </c>
      <c r="M20" s="376" t="s">
        <v>375</v>
      </c>
      <c r="N20" s="376" t="s">
        <v>376</v>
      </c>
      <c r="O20" s="376" t="s">
        <v>377</v>
      </c>
      <c r="P20" s="376" t="s">
        <v>378</v>
      </c>
      <c r="Q20" s="377" t="s">
        <v>379</v>
      </c>
    </row>
    <row r="21" spans="1:17" s="347" customFormat="1" hidden="1" x14ac:dyDescent="0.3">
      <c r="A21" s="348" t="str">
        <f>B21&amp;C21&amp;D21</f>
        <v/>
      </c>
      <c r="B21" s="364"/>
      <c r="C21" s="361"/>
      <c r="D21" s="361"/>
      <c r="E21" s="48" t="e">
        <f>VLOOKUP(A21,[1]Matrix!A:K,5,FALSE)</f>
        <v>#N/A</v>
      </c>
      <c r="F21" s="48" t="e">
        <f>VLOOKUP(A21,[1]Matrix!A:K,6,FALSE)</f>
        <v>#N/A</v>
      </c>
      <c r="G21" s="48" t="e">
        <f>VLOOKUP(A21,[1]Matrix!A:K,7,FALSE)</f>
        <v>#N/A</v>
      </c>
      <c r="H21" s="48" t="e">
        <f>VLOOKUP(A21,[1]Matrix!A:K,8,FALSE)</f>
        <v>#N/A</v>
      </c>
      <c r="I21" s="48" t="e">
        <f>VLOOKUP(A21,[1]Matrix!A:K,9,FALSE)</f>
        <v>#N/A</v>
      </c>
      <c r="J21" s="48" t="e">
        <f>VLOOKUP(A21,[1]Matrix!A:K,10,FALSE)</f>
        <v>#N/A</v>
      </c>
      <c r="K21" s="379"/>
      <c r="L21" s="379" t="e">
        <f>K$21*E21</f>
        <v>#N/A</v>
      </c>
      <c r="M21" s="379" t="e">
        <f>K$21*F21</f>
        <v>#N/A</v>
      </c>
      <c r="N21" s="379" t="e">
        <f>K$21*G21</f>
        <v>#N/A</v>
      </c>
      <c r="O21" s="379" t="e">
        <f>K$21*H21</f>
        <v>#N/A</v>
      </c>
      <c r="P21" s="379" t="e">
        <f>K$21*I21</f>
        <v>#N/A</v>
      </c>
      <c r="Q21" s="380" t="e">
        <f>K$21*J21</f>
        <v>#N/A</v>
      </c>
    </row>
    <row r="22" spans="1:17" s="347" customFormat="1" hidden="1" x14ac:dyDescent="0.3">
      <c r="A22" s="348" t="str">
        <f t="shared" ref="A22:A33" si="1">B22&amp;C22&amp;D22</f>
        <v/>
      </c>
      <c r="B22" s="367"/>
      <c r="C22" s="349"/>
      <c r="D22" s="349"/>
      <c r="E22" s="46" t="e">
        <f>VLOOKUP(A22,[1]Matrix!A:K,5,FALSE)</f>
        <v>#N/A</v>
      </c>
      <c r="F22" s="46" t="e">
        <f>VLOOKUP(A22,[1]Matrix!A:K,6,FALSE)</f>
        <v>#N/A</v>
      </c>
      <c r="G22" s="46" t="e">
        <f>VLOOKUP(A22,[1]Matrix!A:K,7,FALSE)</f>
        <v>#N/A</v>
      </c>
      <c r="H22" s="46" t="e">
        <f>VLOOKUP(A22,[1]Matrix!A:K,8,FALSE)</f>
        <v>#N/A</v>
      </c>
      <c r="I22" s="46" t="e">
        <f>VLOOKUP(A22,[1]Matrix!A:K,9,FALSE)</f>
        <v>#N/A</v>
      </c>
      <c r="J22" s="46" t="e">
        <f>VLOOKUP(A22,[1]Matrix!A:K,10,FALSE)</f>
        <v>#N/A</v>
      </c>
      <c r="K22" s="373"/>
      <c r="L22" s="373" t="e">
        <f t="shared" ref="L22:L31" si="2">K$21*E22</f>
        <v>#N/A</v>
      </c>
      <c r="M22" s="373" t="e">
        <f t="shared" ref="M22:M31" si="3">K$21*F22</f>
        <v>#N/A</v>
      </c>
      <c r="N22" s="373" t="e">
        <f t="shared" ref="N22:N31" si="4">K$21*G22</f>
        <v>#N/A</v>
      </c>
      <c r="O22" s="373" t="e">
        <f t="shared" ref="O22:O31" si="5">K$21*H22</f>
        <v>#N/A</v>
      </c>
      <c r="P22" s="373" t="e">
        <f t="shared" ref="P22:P31" si="6">K$21*I22</f>
        <v>#N/A</v>
      </c>
      <c r="Q22" s="374" t="e">
        <f t="shared" ref="Q22:Q31" si="7">K$21*J22</f>
        <v>#N/A</v>
      </c>
    </row>
    <row r="23" spans="1:17" s="347" customFormat="1" hidden="1" x14ac:dyDescent="0.3">
      <c r="A23" s="348" t="str">
        <f t="shared" si="1"/>
        <v/>
      </c>
      <c r="B23" s="367"/>
      <c r="C23" s="349"/>
      <c r="D23" s="349"/>
      <c r="E23" s="46" t="e">
        <f>VLOOKUP(A23,[1]Matrix!A:K,5,FALSE)</f>
        <v>#N/A</v>
      </c>
      <c r="F23" s="46" t="e">
        <f>VLOOKUP(A23,[1]Matrix!A:K,6,FALSE)</f>
        <v>#N/A</v>
      </c>
      <c r="G23" s="46" t="e">
        <f>VLOOKUP(A23,[1]Matrix!A:K,7,FALSE)</f>
        <v>#N/A</v>
      </c>
      <c r="H23" s="46" t="e">
        <f>VLOOKUP(A23,[1]Matrix!A:K,8,FALSE)</f>
        <v>#N/A</v>
      </c>
      <c r="I23" s="46" t="e">
        <f>VLOOKUP(A23,[1]Matrix!A:K,9,FALSE)</f>
        <v>#N/A</v>
      </c>
      <c r="J23" s="46" t="e">
        <f>VLOOKUP(A23,[1]Matrix!A:K,10,FALSE)</f>
        <v>#N/A</v>
      </c>
      <c r="K23" s="373"/>
      <c r="L23" s="373" t="e">
        <f t="shared" si="2"/>
        <v>#N/A</v>
      </c>
      <c r="M23" s="373" t="e">
        <f t="shared" si="3"/>
        <v>#N/A</v>
      </c>
      <c r="N23" s="373" t="e">
        <f t="shared" si="4"/>
        <v>#N/A</v>
      </c>
      <c r="O23" s="373" t="e">
        <f t="shared" si="5"/>
        <v>#N/A</v>
      </c>
      <c r="P23" s="373" t="e">
        <f t="shared" si="6"/>
        <v>#N/A</v>
      </c>
      <c r="Q23" s="374" t="e">
        <f t="shared" si="7"/>
        <v>#N/A</v>
      </c>
    </row>
    <row r="24" spans="1:17" s="347" customFormat="1" hidden="1" x14ac:dyDescent="0.3">
      <c r="A24" s="348" t="str">
        <f t="shared" si="1"/>
        <v/>
      </c>
      <c r="B24" s="367"/>
      <c r="C24" s="349"/>
      <c r="D24" s="349"/>
      <c r="E24" s="46" t="e">
        <f>VLOOKUP(A24,[1]Matrix!A:K,5,FALSE)</f>
        <v>#N/A</v>
      </c>
      <c r="F24" s="46" t="e">
        <f>VLOOKUP(A24,[1]Matrix!A:K,6,FALSE)</f>
        <v>#N/A</v>
      </c>
      <c r="G24" s="46" t="e">
        <f>VLOOKUP(A24,[1]Matrix!A:K,7,FALSE)</f>
        <v>#N/A</v>
      </c>
      <c r="H24" s="46" t="e">
        <f>VLOOKUP(A24,[1]Matrix!A:K,8,FALSE)</f>
        <v>#N/A</v>
      </c>
      <c r="I24" s="46" t="e">
        <f>VLOOKUP(A24,[1]Matrix!A:K,9,FALSE)</f>
        <v>#N/A</v>
      </c>
      <c r="J24" s="46" t="e">
        <f>VLOOKUP(A24,[1]Matrix!A:K,10,FALSE)</f>
        <v>#N/A</v>
      </c>
      <c r="K24" s="373"/>
      <c r="L24" s="373" t="e">
        <f t="shared" si="2"/>
        <v>#N/A</v>
      </c>
      <c r="M24" s="373" t="e">
        <f t="shared" si="3"/>
        <v>#N/A</v>
      </c>
      <c r="N24" s="373" t="e">
        <f t="shared" si="4"/>
        <v>#N/A</v>
      </c>
      <c r="O24" s="373" t="e">
        <f t="shared" si="5"/>
        <v>#N/A</v>
      </c>
      <c r="P24" s="373" t="e">
        <f t="shared" si="6"/>
        <v>#N/A</v>
      </c>
      <c r="Q24" s="374" t="e">
        <f t="shared" si="7"/>
        <v>#N/A</v>
      </c>
    </row>
    <row r="25" spans="1:17" s="347" customFormat="1" hidden="1" x14ac:dyDescent="0.3">
      <c r="A25" s="348" t="str">
        <f t="shared" si="1"/>
        <v/>
      </c>
      <c r="B25" s="367"/>
      <c r="C25" s="349"/>
      <c r="D25" s="349"/>
      <c r="E25" s="46" t="e">
        <f>VLOOKUP(A25,[1]Matrix!A:K,5,FALSE)</f>
        <v>#N/A</v>
      </c>
      <c r="F25" s="46" t="e">
        <f>VLOOKUP(A25,[1]Matrix!A:K,6,FALSE)</f>
        <v>#N/A</v>
      </c>
      <c r="G25" s="46" t="e">
        <f>VLOOKUP(A25,[1]Matrix!A:K,7,FALSE)</f>
        <v>#N/A</v>
      </c>
      <c r="H25" s="46" t="e">
        <f>VLOOKUP(A25,[1]Matrix!A:K,8,FALSE)</f>
        <v>#N/A</v>
      </c>
      <c r="I25" s="46" t="e">
        <f>VLOOKUP(A25,[1]Matrix!A:K,9,FALSE)</f>
        <v>#N/A</v>
      </c>
      <c r="J25" s="46" t="e">
        <f>VLOOKUP(A25,[1]Matrix!A:K,10,FALSE)</f>
        <v>#N/A</v>
      </c>
      <c r="K25" s="373"/>
      <c r="L25" s="373" t="e">
        <f t="shared" si="2"/>
        <v>#N/A</v>
      </c>
      <c r="M25" s="373" t="e">
        <f t="shared" si="3"/>
        <v>#N/A</v>
      </c>
      <c r="N25" s="373" t="e">
        <f t="shared" si="4"/>
        <v>#N/A</v>
      </c>
      <c r="O25" s="373" t="e">
        <f t="shared" si="5"/>
        <v>#N/A</v>
      </c>
      <c r="P25" s="373" t="e">
        <f t="shared" si="6"/>
        <v>#N/A</v>
      </c>
      <c r="Q25" s="374" t="e">
        <f t="shared" si="7"/>
        <v>#N/A</v>
      </c>
    </row>
    <row r="26" spans="1:17" s="347" customFormat="1" hidden="1" x14ac:dyDescent="0.3">
      <c r="A26" s="348" t="str">
        <f t="shared" si="1"/>
        <v/>
      </c>
      <c r="B26" s="367"/>
      <c r="C26" s="349"/>
      <c r="D26" s="349"/>
      <c r="E26" s="46" t="e">
        <f>VLOOKUP(A26,[1]Matrix!A:K,5,FALSE)</f>
        <v>#N/A</v>
      </c>
      <c r="F26" s="46" t="e">
        <f>VLOOKUP(A26,[1]Matrix!A:K,6,FALSE)</f>
        <v>#N/A</v>
      </c>
      <c r="G26" s="46" t="e">
        <f>VLOOKUP(A26,[1]Matrix!A:K,7,FALSE)</f>
        <v>#N/A</v>
      </c>
      <c r="H26" s="46" t="e">
        <f>VLOOKUP(A26,[1]Matrix!A:K,8,FALSE)</f>
        <v>#N/A</v>
      </c>
      <c r="I26" s="46" t="e">
        <f>VLOOKUP(A26,[1]Matrix!A:K,9,FALSE)</f>
        <v>#N/A</v>
      </c>
      <c r="J26" s="46" t="e">
        <f>VLOOKUP(A26,[1]Matrix!A:K,10,FALSE)</f>
        <v>#N/A</v>
      </c>
      <c r="K26" s="373"/>
      <c r="L26" s="373" t="e">
        <f t="shared" si="2"/>
        <v>#N/A</v>
      </c>
      <c r="M26" s="373" t="e">
        <f t="shared" si="3"/>
        <v>#N/A</v>
      </c>
      <c r="N26" s="373" t="e">
        <f t="shared" si="4"/>
        <v>#N/A</v>
      </c>
      <c r="O26" s="373" t="e">
        <f t="shared" si="5"/>
        <v>#N/A</v>
      </c>
      <c r="P26" s="373" t="e">
        <f t="shared" si="6"/>
        <v>#N/A</v>
      </c>
      <c r="Q26" s="374" t="e">
        <f t="shared" si="7"/>
        <v>#N/A</v>
      </c>
    </row>
    <row r="27" spans="1:17" s="347" customFormat="1" hidden="1" x14ac:dyDescent="0.3">
      <c r="A27" s="348" t="str">
        <f t="shared" si="1"/>
        <v/>
      </c>
      <c r="B27" s="367"/>
      <c r="C27" s="349"/>
      <c r="D27" s="349"/>
      <c r="E27" s="46" t="e">
        <f>VLOOKUP(A27,[1]Matrix!A:K,5,FALSE)</f>
        <v>#N/A</v>
      </c>
      <c r="F27" s="46" t="e">
        <f>VLOOKUP(A27,[1]Matrix!A:K,6,FALSE)</f>
        <v>#N/A</v>
      </c>
      <c r="G27" s="46" t="e">
        <f>VLOOKUP(A27,[1]Matrix!A:K,7,FALSE)</f>
        <v>#N/A</v>
      </c>
      <c r="H27" s="46" t="e">
        <f>VLOOKUP(A27,[1]Matrix!A:K,8,FALSE)</f>
        <v>#N/A</v>
      </c>
      <c r="I27" s="46" t="e">
        <f>VLOOKUP(A27,[1]Matrix!A:K,9,FALSE)</f>
        <v>#N/A</v>
      </c>
      <c r="J27" s="46" t="e">
        <f>VLOOKUP(A27,[1]Matrix!A:K,10,FALSE)</f>
        <v>#N/A</v>
      </c>
      <c r="K27" s="373"/>
      <c r="L27" s="373" t="e">
        <f t="shared" si="2"/>
        <v>#N/A</v>
      </c>
      <c r="M27" s="373" t="e">
        <f t="shared" si="3"/>
        <v>#N/A</v>
      </c>
      <c r="N27" s="373" t="e">
        <f t="shared" si="4"/>
        <v>#N/A</v>
      </c>
      <c r="O27" s="373" t="e">
        <f t="shared" si="5"/>
        <v>#N/A</v>
      </c>
      <c r="P27" s="373" t="e">
        <f t="shared" si="6"/>
        <v>#N/A</v>
      </c>
      <c r="Q27" s="374" t="e">
        <f t="shared" si="7"/>
        <v>#N/A</v>
      </c>
    </row>
    <row r="28" spans="1:17" s="347" customFormat="1" hidden="1" x14ac:dyDescent="0.3">
      <c r="A28" s="348" t="str">
        <f t="shared" si="1"/>
        <v/>
      </c>
      <c r="B28" s="367"/>
      <c r="C28" s="349"/>
      <c r="D28" s="349"/>
      <c r="E28" s="46" t="e">
        <f>VLOOKUP(A28,[1]Matrix!A:K,5,FALSE)</f>
        <v>#N/A</v>
      </c>
      <c r="F28" s="46" t="e">
        <f>VLOOKUP(A28,[1]Matrix!A:K,6,FALSE)</f>
        <v>#N/A</v>
      </c>
      <c r="G28" s="46" t="e">
        <f>VLOOKUP(A28,[1]Matrix!A:K,7,FALSE)</f>
        <v>#N/A</v>
      </c>
      <c r="H28" s="46" t="e">
        <f>VLOOKUP(A28,[1]Matrix!A:K,8,FALSE)</f>
        <v>#N/A</v>
      </c>
      <c r="I28" s="46" t="e">
        <f>VLOOKUP(A28,[1]Matrix!A:K,9,FALSE)</f>
        <v>#N/A</v>
      </c>
      <c r="J28" s="46" t="e">
        <f>VLOOKUP(A28,[1]Matrix!A:K,10,FALSE)</f>
        <v>#N/A</v>
      </c>
      <c r="K28" s="373"/>
      <c r="L28" s="373" t="e">
        <f t="shared" si="2"/>
        <v>#N/A</v>
      </c>
      <c r="M28" s="373" t="e">
        <f t="shared" si="3"/>
        <v>#N/A</v>
      </c>
      <c r="N28" s="373" t="e">
        <f t="shared" si="4"/>
        <v>#N/A</v>
      </c>
      <c r="O28" s="373" t="e">
        <f t="shared" si="5"/>
        <v>#N/A</v>
      </c>
      <c r="P28" s="373" t="e">
        <f t="shared" si="6"/>
        <v>#N/A</v>
      </c>
      <c r="Q28" s="374" t="e">
        <f t="shared" si="7"/>
        <v>#N/A</v>
      </c>
    </row>
    <row r="29" spans="1:17" s="347" customFormat="1" hidden="1" x14ac:dyDescent="0.3">
      <c r="A29" s="348" t="str">
        <f t="shared" si="1"/>
        <v/>
      </c>
      <c r="B29" s="367"/>
      <c r="C29" s="349"/>
      <c r="D29" s="349"/>
      <c r="E29" s="46" t="e">
        <f>VLOOKUP(A29,[1]Matrix!A:K,5,FALSE)</f>
        <v>#N/A</v>
      </c>
      <c r="F29" s="46" t="e">
        <f>VLOOKUP(A29,[1]Matrix!A:K,6,FALSE)</f>
        <v>#N/A</v>
      </c>
      <c r="G29" s="46" t="e">
        <f>VLOOKUP(A29,[1]Matrix!A:K,7,FALSE)</f>
        <v>#N/A</v>
      </c>
      <c r="H29" s="46" t="e">
        <f>VLOOKUP(A29,[1]Matrix!A:K,8,FALSE)</f>
        <v>#N/A</v>
      </c>
      <c r="I29" s="46" t="e">
        <f>VLOOKUP(A29,[1]Matrix!A:K,9,FALSE)</f>
        <v>#N/A</v>
      </c>
      <c r="J29" s="46" t="e">
        <f>VLOOKUP(A29,[1]Matrix!A:K,10,FALSE)</f>
        <v>#N/A</v>
      </c>
      <c r="K29" s="373"/>
      <c r="L29" s="373" t="e">
        <f t="shared" si="2"/>
        <v>#N/A</v>
      </c>
      <c r="M29" s="373" t="e">
        <f t="shared" si="3"/>
        <v>#N/A</v>
      </c>
      <c r="N29" s="373" t="e">
        <f t="shared" si="4"/>
        <v>#N/A</v>
      </c>
      <c r="O29" s="373" t="e">
        <f t="shared" si="5"/>
        <v>#N/A</v>
      </c>
      <c r="P29" s="373" t="e">
        <f t="shared" si="6"/>
        <v>#N/A</v>
      </c>
      <c r="Q29" s="374" t="e">
        <f t="shared" si="7"/>
        <v>#N/A</v>
      </c>
    </row>
    <row r="30" spans="1:17" s="347" customFormat="1" hidden="1" x14ac:dyDescent="0.3">
      <c r="A30" s="348" t="str">
        <f t="shared" si="1"/>
        <v/>
      </c>
      <c r="B30" s="367"/>
      <c r="C30" s="349"/>
      <c r="D30" s="349"/>
      <c r="E30" s="46" t="e">
        <f>VLOOKUP(A30,[1]Matrix!A:K,5,FALSE)</f>
        <v>#N/A</v>
      </c>
      <c r="F30" s="46" t="e">
        <f>VLOOKUP(A30,[1]Matrix!A:K,6,FALSE)</f>
        <v>#N/A</v>
      </c>
      <c r="G30" s="46" t="e">
        <f>VLOOKUP(A30,[1]Matrix!A:K,7,FALSE)</f>
        <v>#N/A</v>
      </c>
      <c r="H30" s="46" t="e">
        <f>VLOOKUP(A30,[1]Matrix!A:K,8,FALSE)</f>
        <v>#N/A</v>
      </c>
      <c r="I30" s="46" t="e">
        <f>VLOOKUP(A30,[1]Matrix!A:K,9,FALSE)</f>
        <v>#N/A</v>
      </c>
      <c r="J30" s="46" t="e">
        <f>VLOOKUP(A30,[1]Matrix!A:K,10,FALSE)</f>
        <v>#N/A</v>
      </c>
      <c r="K30" s="373"/>
      <c r="L30" s="373" t="e">
        <f t="shared" si="2"/>
        <v>#N/A</v>
      </c>
      <c r="M30" s="373" t="e">
        <f t="shared" si="3"/>
        <v>#N/A</v>
      </c>
      <c r="N30" s="373" t="e">
        <f t="shared" si="4"/>
        <v>#N/A</v>
      </c>
      <c r="O30" s="373" t="e">
        <f t="shared" si="5"/>
        <v>#N/A</v>
      </c>
      <c r="P30" s="373" t="e">
        <f t="shared" si="6"/>
        <v>#N/A</v>
      </c>
      <c r="Q30" s="374" t="e">
        <f t="shared" si="7"/>
        <v>#N/A</v>
      </c>
    </row>
    <row r="31" spans="1:17" s="347" customFormat="1" hidden="1" x14ac:dyDescent="0.3">
      <c r="A31" s="348" t="str">
        <f t="shared" si="1"/>
        <v/>
      </c>
      <c r="B31" s="367"/>
      <c r="C31" s="349"/>
      <c r="D31" s="349"/>
      <c r="E31" s="46" t="e">
        <f>VLOOKUP(A31,[1]Matrix!A:K,5,FALSE)</f>
        <v>#N/A</v>
      </c>
      <c r="F31" s="46" t="e">
        <f>VLOOKUP(A31,[1]Matrix!A:K,6,FALSE)</f>
        <v>#N/A</v>
      </c>
      <c r="G31" s="46" t="e">
        <f>VLOOKUP(A31,[1]Matrix!A:K,7,FALSE)</f>
        <v>#N/A</v>
      </c>
      <c r="H31" s="46" t="e">
        <f>VLOOKUP(A31,[1]Matrix!A:K,8,FALSE)</f>
        <v>#N/A</v>
      </c>
      <c r="I31" s="46" t="e">
        <f>VLOOKUP(A31,[1]Matrix!A:K,9,FALSE)</f>
        <v>#N/A</v>
      </c>
      <c r="J31" s="46" t="e">
        <f>VLOOKUP(A31,[1]Matrix!A:K,10,FALSE)</f>
        <v>#N/A</v>
      </c>
      <c r="K31" s="373"/>
      <c r="L31" s="373" t="e">
        <f t="shared" si="2"/>
        <v>#N/A</v>
      </c>
      <c r="M31" s="373" t="e">
        <f t="shared" si="3"/>
        <v>#N/A</v>
      </c>
      <c r="N31" s="373" t="e">
        <f t="shared" si="4"/>
        <v>#N/A</v>
      </c>
      <c r="O31" s="373" t="e">
        <f t="shared" si="5"/>
        <v>#N/A</v>
      </c>
      <c r="P31" s="373" t="e">
        <f t="shared" si="6"/>
        <v>#N/A</v>
      </c>
      <c r="Q31" s="374" t="e">
        <f t="shared" si="7"/>
        <v>#N/A</v>
      </c>
    </row>
    <row r="32" spans="1:17" s="347" customFormat="1" hidden="1" x14ac:dyDescent="0.3">
      <c r="A32" s="348"/>
      <c r="B32" s="367"/>
      <c r="C32" s="349"/>
      <c r="D32" s="349"/>
      <c r="E32" s="46"/>
      <c r="F32" s="46"/>
      <c r="G32" s="46"/>
      <c r="H32" s="46"/>
      <c r="I32" s="46"/>
      <c r="J32" s="46"/>
      <c r="K32" s="373"/>
      <c r="L32" s="373"/>
      <c r="M32" s="373"/>
      <c r="N32" s="373"/>
      <c r="O32" s="373"/>
      <c r="P32" s="373"/>
      <c r="Q32" s="374"/>
    </row>
    <row r="33" spans="1:17" s="347" customFormat="1" ht="18.600000000000001" hidden="1" thickBot="1" x14ac:dyDescent="0.4">
      <c r="A33" s="348" t="str">
        <f t="shared" si="1"/>
        <v>Authorised Land Use (Secondary)</v>
      </c>
      <c r="B33" s="619" t="s">
        <v>380</v>
      </c>
      <c r="C33" s="620"/>
      <c r="D33" s="620"/>
      <c r="E33" s="620"/>
      <c r="F33" s="620"/>
      <c r="G33" s="620"/>
      <c r="H33" s="620"/>
      <c r="I33" s="620"/>
      <c r="J33" s="620"/>
      <c r="K33" s="620"/>
      <c r="L33" s="620"/>
      <c r="M33" s="620"/>
      <c r="N33" s="620"/>
      <c r="O33" s="620"/>
      <c r="P33" s="620"/>
      <c r="Q33" s="621"/>
    </row>
    <row r="34" spans="1:17" s="347" customFormat="1" hidden="1" x14ac:dyDescent="0.3">
      <c r="A34" s="349"/>
      <c r="B34" s="378" t="s">
        <v>342</v>
      </c>
      <c r="C34" s="363" t="s">
        <v>363</v>
      </c>
      <c r="D34" s="363" t="s">
        <v>364</v>
      </c>
      <c r="E34" s="363" t="s">
        <v>365</v>
      </c>
      <c r="F34" s="363" t="s">
        <v>366</v>
      </c>
      <c r="G34" s="363" t="s">
        <v>367</v>
      </c>
      <c r="H34" s="363" t="s">
        <v>368</v>
      </c>
      <c r="I34" s="352"/>
      <c r="J34" s="352"/>
      <c r="K34" s="352"/>
      <c r="L34" s="352"/>
      <c r="M34" s="352"/>
      <c r="N34" s="352"/>
      <c r="O34" s="352"/>
      <c r="P34" s="352"/>
      <c r="Q34" s="353"/>
    </row>
    <row r="35" spans="1:17" s="347" customFormat="1" hidden="1" x14ac:dyDescent="0.3">
      <c r="A35" s="360" t="s">
        <v>369</v>
      </c>
      <c r="B35" s="373">
        <f>SUM(K38:K48)</f>
        <v>0</v>
      </c>
      <c r="C35" s="373" t="e">
        <f t="shared" ref="C35:H35" si="8">SUM(L38:L48)</f>
        <v>#N/A</v>
      </c>
      <c r="D35" s="373" t="e">
        <f t="shared" si="8"/>
        <v>#N/A</v>
      </c>
      <c r="E35" s="373" t="e">
        <f t="shared" si="8"/>
        <v>#N/A</v>
      </c>
      <c r="F35" s="373" t="e">
        <f t="shared" si="8"/>
        <v>#N/A</v>
      </c>
      <c r="G35" s="373" t="e">
        <f t="shared" si="8"/>
        <v>#N/A</v>
      </c>
      <c r="H35" s="373" t="e">
        <f t="shared" si="8"/>
        <v>#N/A</v>
      </c>
      <c r="I35" s="352"/>
      <c r="J35" s="352"/>
      <c r="K35" s="352"/>
      <c r="L35" s="352"/>
      <c r="M35" s="352"/>
      <c r="N35" s="352"/>
      <c r="O35" s="352"/>
      <c r="P35" s="352"/>
      <c r="Q35" s="353"/>
    </row>
    <row r="36" spans="1:17" s="347" customFormat="1" hidden="1" x14ac:dyDescent="0.3">
      <c r="B36" s="354"/>
      <c r="C36" s="352"/>
      <c r="D36" s="352"/>
      <c r="E36" s="352"/>
      <c r="F36" s="352"/>
      <c r="G36" s="352"/>
      <c r="H36" s="352"/>
      <c r="I36" s="352"/>
      <c r="J36" s="352"/>
      <c r="K36" s="352"/>
      <c r="L36" s="352"/>
      <c r="M36" s="352"/>
      <c r="N36" s="352"/>
      <c r="O36" s="352"/>
      <c r="P36" s="352"/>
      <c r="Q36" s="353"/>
    </row>
    <row r="37" spans="1:17" s="347" customFormat="1" ht="43.2" hidden="1" x14ac:dyDescent="0.3">
      <c r="A37" s="347" t="s">
        <v>370</v>
      </c>
      <c r="B37" s="359" t="s">
        <v>371</v>
      </c>
      <c r="C37" s="358" t="s">
        <v>372</v>
      </c>
      <c r="D37" s="358" t="s">
        <v>295</v>
      </c>
      <c r="E37" s="358" t="s">
        <v>373</v>
      </c>
      <c r="F37" s="358" t="s">
        <v>364</v>
      </c>
      <c r="G37" s="358" t="s">
        <v>365</v>
      </c>
      <c r="H37" s="358" t="s">
        <v>366</v>
      </c>
      <c r="I37" s="358" t="s">
        <v>367</v>
      </c>
      <c r="J37" s="358" t="s">
        <v>368</v>
      </c>
      <c r="K37" s="358" t="s">
        <v>342</v>
      </c>
      <c r="L37" s="376" t="s">
        <v>374</v>
      </c>
      <c r="M37" s="376" t="s">
        <v>375</v>
      </c>
      <c r="N37" s="376" t="s">
        <v>376</v>
      </c>
      <c r="O37" s="376" t="s">
        <v>377</v>
      </c>
      <c r="P37" s="376" t="s">
        <v>378</v>
      </c>
      <c r="Q37" s="377" t="s">
        <v>379</v>
      </c>
    </row>
    <row r="38" spans="1:17" s="347" customFormat="1" hidden="1" x14ac:dyDescent="0.3">
      <c r="A38" s="348" t="str">
        <f>B38&amp;C38&amp;D38</f>
        <v>Dairy wintering</v>
      </c>
      <c r="B38" s="367" t="s">
        <v>381</v>
      </c>
      <c r="C38" s="349"/>
      <c r="D38" s="349"/>
      <c r="E38" s="46" t="e">
        <f>VLOOKUP(A38,[1]Matrix!A:K,5,FALSE)</f>
        <v>#N/A</v>
      </c>
      <c r="F38" s="46" t="e">
        <f>VLOOKUP(A38,[1]Matrix!A:K,6,FALSE)</f>
        <v>#N/A</v>
      </c>
      <c r="G38" s="46" t="e">
        <f>VLOOKUP(A38,[1]Matrix!A:K,7,FALSE)</f>
        <v>#N/A</v>
      </c>
      <c r="H38" s="46" t="e">
        <f>VLOOKUP(A38,[1]Matrix!A:K,8,FALSE)</f>
        <v>#N/A</v>
      </c>
      <c r="I38" s="46" t="e">
        <f>VLOOKUP(A38,[1]Matrix!A:K,9,FALSE)</f>
        <v>#N/A</v>
      </c>
      <c r="J38" s="46" t="e">
        <f>VLOOKUP(A38,[1]Matrix!A:K,10,FALSE)</f>
        <v>#N/A</v>
      </c>
      <c r="K38" s="373"/>
      <c r="L38" s="373" t="e">
        <f>$K$21*E38</f>
        <v>#N/A</v>
      </c>
      <c r="M38" s="373" t="e">
        <f t="shared" ref="M38:Q38" si="9">$K$21*F38</f>
        <v>#N/A</v>
      </c>
      <c r="N38" s="373" t="e">
        <f t="shared" si="9"/>
        <v>#N/A</v>
      </c>
      <c r="O38" s="373" t="e">
        <f t="shared" si="9"/>
        <v>#N/A</v>
      </c>
      <c r="P38" s="373" t="e">
        <f t="shared" si="9"/>
        <v>#N/A</v>
      </c>
      <c r="Q38" s="374" t="e">
        <f t="shared" si="9"/>
        <v>#N/A</v>
      </c>
    </row>
    <row r="39" spans="1:17" s="347" customFormat="1" hidden="1" x14ac:dyDescent="0.3">
      <c r="A39" s="348" t="str">
        <f t="shared" ref="A39:A49" si="10">B39&amp;C39&amp;D39</f>
        <v>Dairy wintering</v>
      </c>
      <c r="B39" s="367" t="s">
        <v>381</v>
      </c>
      <c r="C39" s="349"/>
      <c r="D39" s="349"/>
      <c r="E39" s="46" t="e">
        <f>VLOOKUP(A39,[1]Matrix!A:K,5,FALSE)</f>
        <v>#N/A</v>
      </c>
      <c r="F39" s="46" t="e">
        <f>VLOOKUP(A39,[1]Matrix!A:K,6,FALSE)</f>
        <v>#N/A</v>
      </c>
      <c r="G39" s="46" t="e">
        <f>VLOOKUP(A39,[1]Matrix!A:K,7,FALSE)</f>
        <v>#N/A</v>
      </c>
      <c r="H39" s="46" t="e">
        <f>VLOOKUP(A39,[1]Matrix!A:K,8,FALSE)</f>
        <v>#N/A</v>
      </c>
      <c r="I39" s="46" t="e">
        <f>VLOOKUP(A39,[1]Matrix!A:K,9,FALSE)</f>
        <v>#N/A</v>
      </c>
      <c r="J39" s="46" t="e">
        <f>VLOOKUP(A39,[1]Matrix!A:K,10,FALSE)</f>
        <v>#N/A</v>
      </c>
      <c r="K39" s="373"/>
      <c r="L39" s="373" t="e">
        <f>K$21*E39</f>
        <v>#N/A</v>
      </c>
      <c r="M39" s="373" t="e">
        <f>K$21*F39</f>
        <v>#N/A</v>
      </c>
      <c r="N39" s="373" t="e">
        <f>K$21*G39</f>
        <v>#N/A</v>
      </c>
      <c r="O39" s="373" t="e">
        <f>K$21*H39</f>
        <v>#N/A</v>
      </c>
      <c r="P39" s="373" t="e">
        <f>K$21*I39</f>
        <v>#N/A</v>
      </c>
      <c r="Q39" s="374" t="e">
        <f>K$21*J39</f>
        <v>#N/A</v>
      </c>
    </row>
    <row r="40" spans="1:17" s="347" customFormat="1" hidden="1" x14ac:dyDescent="0.3">
      <c r="A40" s="348" t="str">
        <f t="shared" si="10"/>
        <v>Dairy wintering</v>
      </c>
      <c r="B40" s="367" t="s">
        <v>381</v>
      </c>
      <c r="C40" s="349"/>
      <c r="D40" s="349"/>
      <c r="E40" s="46" t="e">
        <f>VLOOKUP(A40,[1]Matrix!A:K,5,FALSE)</f>
        <v>#N/A</v>
      </c>
      <c r="F40" s="46" t="e">
        <f>VLOOKUP(A40,[1]Matrix!A:K,6,FALSE)</f>
        <v>#N/A</v>
      </c>
      <c r="G40" s="46" t="e">
        <f>VLOOKUP(A40,[1]Matrix!A:K,7,FALSE)</f>
        <v>#N/A</v>
      </c>
      <c r="H40" s="46" t="e">
        <f>VLOOKUP(A40,[1]Matrix!A:K,8,FALSE)</f>
        <v>#N/A</v>
      </c>
      <c r="I40" s="46" t="e">
        <f>VLOOKUP(A40,[1]Matrix!A:K,9,FALSE)</f>
        <v>#N/A</v>
      </c>
      <c r="J40" s="46" t="e">
        <f>VLOOKUP(A40,[1]Matrix!A:K,10,FALSE)</f>
        <v>#N/A</v>
      </c>
      <c r="K40" s="373"/>
      <c r="L40" s="373" t="e">
        <f t="shared" ref="L40:L48" si="11">K$21*E40</f>
        <v>#N/A</v>
      </c>
      <c r="M40" s="373" t="e">
        <f t="shared" ref="M40:M48" si="12">K$21*F40</f>
        <v>#N/A</v>
      </c>
      <c r="N40" s="373" t="e">
        <f t="shared" ref="N40:N48" si="13">K$21*G40</f>
        <v>#N/A</v>
      </c>
      <c r="O40" s="373" t="e">
        <f t="shared" ref="O40:O48" si="14">K$21*H40</f>
        <v>#N/A</v>
      </c>
      <c r="P40" s="373" t="e">
        <f t="shared" ref="P40:P48" si="15">K$21*I40</f>
        <v>#N/A</v>
      </c>
      <c r="Q40" s="374" t="e">
        <f t="shared" ref="Q40:Q48" si="16">K$21*J40</f>
        <v>#N/A</v>
      </c>
    </row>
    <row r="41" spans="1:17" s="347" customFormat="1" hidden="1" x14ac:dyDescent="0.3">
      <c r="A41" s="348" t="str">
        <f t="shared" si="10"/>
        <v>Dairy wintering</v>
      </c>
      <c r="B41" s="367" t="s">
        <v>381</v>
      </c>
      <c r="C41" s="349"/>
      <c r="D41" s="349"/>
      <c r="E41" s="46" t="e">
        <f>VLOOKUP(A41,[1]Matrix!A:K,5,FALSE)</f>
        <v>#N/A</v>
      </c>
      <c r="F41" s="46" t="e">
        <f>VLOOKUP(A41,[1]Matrix!A:K,6,FALSE)</f>
        <v>#N/A</v>
      </c>
      <c r="G41" s="46" t="e">
        <f>VLOOKUP(A41,[1]Matrix!A:K,7,FALSE)</f>
        <v>#N/A</v>
      </c>
      <c r="H41" s="46" t="e">
        <f>VLOOKUP(A41,[1]Matrix!A:K,8,FALSE)</f>
        <v>#N/A</v>
      </c>
      <c r="I41" s="46" t="e">
        <f>VLOOKUP(A41,[1]Matrix!A:K,9,FALSE)</f>
        <v>#N/A</v>
      </c>
      <c r="J41" s="46" t="e">
        <f>VLOOKUP(A41,[1]Matrix!A:K,10,FALSE)</f>
        <v>#N/A</v>
      </c>
      <c r="K41" s="373"/>
      <c r="L41" s="373" t="e">
        <f t="shared" si="11"/>
        <v>#N/A</v>
      </c>
      <c r="M41" s="373" t="e">
        <f t="shared" si="12"/>
        <v>#N/A</v>
      </c>
      <c r="N41" s="373" t="e">
        <f t="shared" si="13"/>
        <v>#N/A</v>
      </c>
      <c r="O41" s="373" t="e">
        <f t="shared" si="14"/>
        <v>#N/A</v>
      </c>
      <c r="P41" s="373" t="e">
        <f t="shared" si="15"/>
        <v>#N/A</v>
      </c>
      <c r="Q41" s="374" t="e">
        <f t="shared" si="16"/>
        <v>#N/A</v>
      </c>
    </row>
    <row r="42" spans="1:17" s="347" customFormat="1" hidden="1" x14ac:dyDescent="0.3">
      <c r="A42" s="348" t="str">
        <f t="shared" si="10"/>
        <v>Dairy wintering</v>
      </c>
      <c r="B42" s="367" t="s">
        <v>381</v>
      </c>
      <c r="C42" s="349"/>
      <c r="D42" s="349"/>
      <c r="E42" s="46" t="e">
        <f>VLOOKUP(A42,[1]Matrix!A:K,5,FALSE)</f>
        <v>#N/A</v>
      </c>
      <c r="F42" s="46" t="e">
        <f>VLOOKUP(A42,[1]Matrix!A:K,6,FALSE)</f>
        <v>#N/A</v>
      </c>
      <c r="G42" s="46" t="e">
        <f>VLOOKUP(A42,[1]Matrix!A:K,7,FALSE)</f>
        <v>#N/A</v>
      </c>
      <c r="H42" s="46" t="e">
        <f>VLOOKUP(A42,[1]Matrix!A:K,8,FALSE)</f>
        <v>#N/A</v>
      </c>
      <c r="I42" s="46" t="e">
        <f>VLOOKUP(A42,[1]Matrix!A:K,9,FALSE)</f>
        <v>#N/A</v>
      </c>
      <c r="J42" s="46" t="e">
        <f>VLOOKUP(A42,[1]Matrix!A:K,10,FALSE)</f>
        <v>#N/A</v>
      </c>
      <c r="K42" s="373"/>
      <c r="L42" s="373" t="e">
        <f t="shared" si="11"/>
        <v>#N/A</v>
      </c>
      <c r="M42" s="373" t="e">
        <f t="shared" si="12"/>
        <v>#N/A</v>
      </c>
      <c r="N42" s="373" t="e">
        <f t="shared" si="13"/>
        <v>#N/A</v>
      </c>
      <c r="O42" s="373" t="e">
        <f t="shared" si="14"/>
        <v>#N/A</v>
      </c>
      <c r="P42" s="373" t="e">
        <f t="shared" si="15"/>
        <v>#N/A</v>
      </c>
      <c r="Q42" s="374" t="e">
        <f t="shared" si="16"/>
        <v>#N/A</v>
      </c>
    </row>
    <row r="43" spans="1:17" s="347" customFormat="1" hidden="1" x14ac:dyDescent="0.3">
      <c r="A43" s="348" t="str">
        <f t="shared" si="10"/>
        <v>Dairy wintering</v>
      </c>
      <c r="B43" s="367" t="s">
        <v>381</v>
      </c>
      <c r="C43" s="349"/>
      <c r="D43" s="349"/>
      <c r="E43" s="46" t="e">
        <f>VLOOKUP(A43,[1]Matrix!A:K,5,FALSE)</f>
        <v>#N/A</v>
      </c>
      <c r="F43" s="46" t="e">
        <f>VLOOKUP(A43,[1]Matrix!A:K,6,FALSE)</f>
        <v>#N/A</v>
      </c>
      <c r="G43" s="46" t="e">
        <f>VLOOKUP(A43,[1]Matrix!A:K,7,FALSE)</f>
        <v>#N/A</v>
      </c>
      <c r="H43" s="46" t="e">
        <f>VLOOKUP(A43,[1]Matrix!A:K,8,FALSE)</f>
        <v>#N/A</v>
      </c>
      <c r="I43" s="46" t="e">
        <f>VLOOKUP(A43,[1]Matrix!A:K,9,FALSE)</f>
        <v>#N/A</v>
      </c>
      <c r="J43" s="46" t="e">
        <f>VLOOKUP(A43,[1]Matrix!A:K,10,FALSE)</f>
        <v>#N/A</v>
      </c>
      <c r="K43" s="373"/>
      <c r="L43" s="373" t="e">
        <f t="shared" si="11"/>
        <v>#N/A</v>
      </c>
      <c r="M43" s="373" t="e">
        <f t="shared" si="12"/>
        <v>#N/A</v>
      </c>
      <c r="N43" s="373" t="e">
        <f t="shared" si="13"/>
        <v>#N/A</v>
      </c>
      <c r="O43" s="373" t="e">
        <f t="shared" si="14"/>
        <v>#N/A</v>
      </c>
      <c r="P43" s="373" t="e">
        <f t="shared" si="15"/>
        <v>#N/A</v>
      </c>
      <c r="Q43" s="374" t="e">
        <f t="shared" si="16"/>
        <v>#N/A</v>
      </c>
    </row>
    <row r="44" spans="1:17" s="347" customFormat="1" hidden="1" x14ac:dyDescent="0.3">
      <c r="A44" s="348" t="str">
        <f t="shared" si="10"/>
        <v>Dairy wintering</v>
      </c>
      <c r="B44" s="367" t="s">
        <v>381</v>
      </c>
      <c r="C44" s="349"/>
      <c r="D44" s="349"/>
      <c r="E44" s="46" t="e">
        <f>VLOOKUP(A44,[1]Matrix!A:K,5,FALSE)</f>
        <v>#N/A</v>
      </c>
      <c r="F44" s="46" t="e">
        <f>VLOOKUP(A44,[1]Matrix!A:K,6,FALSE)</f>
        <v>#N/A</v>
      </c>
      <c r="G44" s="46" t="e">
        <f>VLOOKUP(A44,[1]Matrix!A:K,7,FALSE)</f>
        <v>#N/A</v>
      </c>
      <c r="H44" s="46" t="e">
        <f>VLOOKUP(A44,[1]Matrix!A:K,8,FALSE)</f>
        <v>#N/A</v>
      </c>
      <c r="I44" s="46" t="e">
        <f>VLOOKUP(A44,[1]Matrix!A:K,9,FALSE)</f>
        <v>#N/A</v>
      </c>
      <c r="J44" s="46" t="e">
        <f>VLOOKUP(A44,[1]Matrix!A:K,10,FALSE)</f>
        <v>#N/A</v>
      </c>
      <c r="K44" s="373"/>
      <c r="L44" s="373" t="e">
        <f t="shared" si="11"/>
        <v>#N/A</v>
      </c>
      <c r="M44" s="373" t="e">
        <f t="shared" si="12"/>
        <v>#N/A</v>
      </c>
      <c r="N44" s="373" t="e">
        <f t="shared" si="13"/>
        <v>#N/A</v>
      </c>
      <c r="O44" s="373" t="e">
        <f t="shared" si="14"/>
        <v>#N/A</v>
      </c>
      <c r="P44" s="373" t="e">
        <f t="shared" si="15"/>
        <v>#N/A</v>
      </c>
      <c r="Q44" s="374" t="e">
        <f t="shared" si="16"/>
        <v>#N/A</v>
      </c>
    </row>
    <row r="45" spans="1:17" s="347" customFormat="1" hidden="1" x14ac:dyDescent="0.3">
      <c r="A45" s="348" t="str">
        <f t="shared" si="10"/>
        <v>Dairy wintering</v>
      </c>
      <c r="B45" s="367" t="s">
        <v>381</v>
      </c>
      <c r="C45" s="349"/>
      <c r="D45" s="349"/>
      <c r="E45" s="46" t="e">
        <f>VLOOKUP(A45,[1]Matrix!A:K,5,FALSE)</f>
        <v>#N/A</v>
      </c>
      <c r="F45" s="46" t="e">
        <f>VLOOKUP(A45,[1]Matrix!A:K,6,FALSE)</f>
        <v>#N/A</v>
      </c>
      <c r="G45" s="46" t="e">
        <f>VLOOKUP(A45,[1]Matrix!A:K,7,FALSE)</f>
        <v>#N/A</v>
      </c>
      <c r="H45" s="46" t="e">
        <f>VLOOKUP(A45,[1]Matrix!A:K,8,FALSE)</f>
        <v>#N/A</v>
      </c>
      <c r="I45" s="46" t="e">
        <f>VLOOKUP(A45,[1]Matrix!A:K,9,FALSE)</f>
        <v>#N/A</v>
      </c>
      <c r="J45" s="46" t="e">
        <f>VLOOKUP(A45,[1]Matrix!A:K,10,FALSE)</f>
        <v>#N/A</v>
      </c>
      <c r="K45" s="373"/>
      <c r="L45" s="373" t="e">
        <f t="shared" si="11"/>
        <v>#N/A</v>
      </c>
      <c r="M45" s="373" t="e">
        <f t="shared" si="12"/>
        <v>#N/A</v>
      </c>
      <c r="N45" s="373" t="e">
        <f t="shared" si="13"/>
        <v>#N/A</v>
      </c>
      <c r="O45" s="373" t="e">
        <f t="shared" si="14"/>
        <v>#N/A</v>
      </c>
      <c r="P45" s="373" t="e">
        <f t="shared" si="15"/>
        <v>#N/A</v>
      </c>
      <c r="Q45" s="374" t="e">
        <f t="shared" si="16"/>
        <v>#N/A</v>
      </c>
    </row>
    <row r="46" spans="1:17" s="347" customFormat="1" hidden="1" x14ac:dyDescent="0.3">
      <c r="A46" s="348" t="str">
        <f t="shared" si="10"/>
        <v>Dairy wintering</v>
      </c>
      <c r="B46" s="367" t="s">
        <v>381</v>
      </c>
      <c r="C46" s="349"/>
      <c r="D46" s="349"/>
      <c r="E46" s="46" t="e">
        <f>VLOOKUP(A46,[1]Matrix!A:K,5,FALSE)</f>
        <v>#N/A</v>
      </c>
      <c r="F46" s="46" t="e">
        <f>VLOOKUP(A46,[1]Matrix!A:K,6,FALSE)</f>
        <v>#N/A</v>
      </c>
      <c r="G46" s="46" t="e">
        <f>VLOOKUP(A46,[1]Matrix!A:K,7,FALSE)</f>
        <v>#N/A</v>
      </c>
      <c r="H46" s="46" t="e">
        <f>VLOOKUP(A46,[1]Matrix!A:K,8,FALSE)</f>
        <v>#N/A</v>
      </c>
      <c r="I46" s="46" t="e">
        <f>VLOOKUP(A46,[1]Matrix!A:K,9,FALSE)</f>
        <v>#N/A</v>
      </c>
      <c r="J46" s="46" t="e">
        <f>VLOOKUP(A46,[1]Matrix!A:K,10,FALSE)</f>
        <v>#N/A</v>
      </c>
      <c r="K46" s="373"/>
      <c r="L46" s="373" t="e">
        <f t="shared" si="11"/>
        <v>#N/A</v>
      </c>
      <c r="M46" s="373" t="e">
        <f t="shared" si="12"/>
        <v>#N/A</v>
      </c>
      <c r="N46" s="373" t="e">
        <f t="shared" si="13"/>
        <v>#N/A</v>
      </c>
      <c r="O46" s="373" t="e">
        <f t="shared" si="14"/>
        <v>#N/A</v>
      </c>
      <c r="P46" s="373" t="e">
        <f t="shared" si="15"/>
        <v>#N/A</v>
      </c>
      <c r="Q46" s="374" t="e">
        <f t="shared" si="16"/>
        <v>#N/A</v>
      </c>
    </row>
    <row r="47" spans="1:17" s="347" customFormat="1" hidden="1" x14ac:dyDescent="0.3">
      <c r="A47" s="348" t="str">
        <f t="shared" si="10"/>
        <v>Dairy wintering</v>
      </c>
      <c r="B47" s="367" t="s">
        <v>381</v>
      </c>
      <c r="C47" s="349"/>
      <c r="D47" s="349"/>
      <c r="E47" s="46" t="e">
        <f>VLOOKUP(A47,[1]Matrix!A:K,5,FALSE)</f>
        <v>#N/A</v>
      </c>
      <c r="F47" s="46" t="e">
        <f>VLOOKUP(A47,[1]Matrix!A:K,6,FALSE)</f>
        <v>#N/A</v>
      </c>
      <c r="G47" s="46" t="e">
        <f>VLOOKUP(A47,[1]Matrix!A:K,7,FALSE)</f>
        <v>#N/A</v>
      </c>
      <c r="H47" s="46" t="e">
        <f>VLOOKUP(A47,[1]Matrix!A:K,8,FALSE)</f>
        <v>#N/A</v>
      </c>
      <c r="I47" s="46" t="e">
        <f>VLOOKUP(A47,[1]Matrix!A:K,9,FALSE)</f>
        <v>#N/A</v>
      </c>
      <c r="J47" s="46" t="e">
        <f>VLOOKUP(A47,[1]Matrix!A:K,10,FALSE)</f>
        <v>#N/A</v>
      </c>
      <c r="K47" s="373"/>
      <c r="L47" s="373" t="e">
        <f t="shared" si="11"/>
        <v>#N/A</v>
      </c>
      <c r="M47" s="373" t="e">
        <f t="shared" si="12"/>
        <v>#N/A</v>
      </c>
      <c r="N47" s="373" t="e">
        <f t="shared" si="13"/>
        <v>#N/A</v>
      </c>
      <c r="O47" s="373" t="e">
        <f t="shared" si="14"/>
        <v>#N/A</v>
      </c>
      <c r="P47" s="373" t="e">
        <f t="shared" si="15"/>
        <v>#N/A</v>
      </c>
      <c r="Q47" s="374" t="e">
        <f t="shared" si="16"/>
        <v>#N/A</v>
      </c>
    </row>
    <row r="48" spans="1:17" s="347" customFormat="1" hidden="1" x14ac:dyDescent="0.3">
      <c r="A48" s="348" t="str">
        <f t="shared" si="10"/>
        <v>Dairy wintering</v>
      </c>
      <c r="B48" s="367" t="s">
        <v>381</v>
      </c>
      <c r="C48" s="349"/>
      <c r="D48" s="349"/>
      <c r="E48" s="46" t="e">
        <f>VLOOKUP(A48,[1]Matrix!A:K,5,FALSE)</f>
        <v>#N/A</v>
      </c>
      <c r="F48" s="46" t="e">
        <f>VLOOKUP(A48,[1]Matrix!A:K,6,FALSE)</f>
        <v>#N/A</v>
      </c>
      <c r="G48" s="46" t="e">
        <f>VLOOKUP(A48,[1]Matrix!A:K,7,FALSE)</f>
        <v>#N/A</v>
      </c>
      <c r="H48" s="46" t="e">
        <f>VLOOKUP(A48,[1]Matrix!A:K,8,FALSE)</f>
        <v>#N/A</v>
      </c>
      <c r="I48" s="46" t="e">
        <f>VLOOKUP(A48,[1]Matrix!A:K,9,FALSE)</f>
        <v>#N/A</v>
      </c>
      <c r="J48" s="46" t="e">
        <f>VLOOKUP(A48,[1]Matrix!A:K,10,FALSE)</f>
        <v>#N/A</v>
      </c>
      <c r="K48" s="373"/>
      <c r="L48" s="373" t="e">
        <f t="shared" si="11"/>
        <v>#N/A</v>
      </c>
      <c r="M48" s="373" t="e">
        <f t="shared" si="12"/>
        <v>#N/A</v>
      </c>
      <c r="N48" s="373" t="e">
        <f t="shared" si="13"/>
        <v>#N/A</v>
      </c>
      <c r="O48" s="373" t="e">
        <f t="shared" si="14"/>
        <v>#N/A</v>
      </c>
      <c r="P48" s="373" t="e">
        <f t="shared" si="15"/>
        <v>#N/A</v>
      </c>
      <c r="Q48" s="374" t="e">
        <f t="shared" si="16"/>
        <v>#N/A</v>
      </c>
    </row>
    <row r="49" spans="1:17" s="347" customFormat="1" ht="18.600000000000001" hidden="1" thickBot="1" x14ac:dyDescent="0.4">
      <c r="A49" s="348" t="str">
        <f t="shared" si="10"/>
        <v/>
      </c>
      <c r="B49" s="619"/>
      <c r="C49" s="620"/>
      <c r="D49" s="620"/>
      <c r="E49" s="620"/>
      <c r="F49" s="620"/>
      <c r="G49" s="620"/>
      <c r="H49" s="620"/>
      <c r="I49" s="620"/>
      <c r="J49" s="620"/>
      <c r="K49" s="620"/>
      <c r="L49" s="620"/>
      <c r="M49" s="620"/>
      <c r="N49" s="620"/>
      <c r="O49" s="620"/>
      <c r="P49" s="620"/>
      <c r="Q49" s="621"/>
    </row>
    <row r="50" spans="1:17" s="347" customFormat="1" ht="18.600000000000001" hidden="1" thickBot="1" x14ac:dyDescent="0.4">
      <c r="A50" s="348"/>
      <c r="B50" s="619" t="s">
        <v>382</v>
      </c>
      <c r="C50" s="620"/>
      <c r="D50" s="620"/>
      <c r="E50" s="620"/>
      <c r="F50" s="620"/>
      <c r="G50" s="620"/>
      <c r="H50" s="620"/>
      <c r="I50" s="620"/>
      <c r="J50" s="620"/>
      <c r="K50" s="620"/>
      <c r="L50" s="620"/>
      <c r="M50" s="620"/>
      <c r="N50" s="620"/>
      <c r="O50" s="620"/>
      <c r="P50" s="620"/>
      <c r="Q50" s="621"/>
    </row>
    <row r="51" spans="1:17" s="347" customFormat="1" hidden="1" x14ac:dyDescent="0.3">
      <c r="B51" s="363" t="s">
        <v>342</v>
      </c>
      <c r="C51" s="363" t="s">
        <v>363</v>
      </c>
      <c r="D51" s="363" t="s">
        <v>364</v>
      </c>
      <c r="E51" s="363" t="s">
        <v>365</v>
      </c>
      <c r="F51" s="363" t="s">
        <v>366</v>
      </c>
      <c r="G51" s="363" t="s">
        <v>367</v>
      </c>
      <c r="H51" s="363" t="s">
        <v>368</v>
      </c>
      <c r="I51" s="352"/>
      <c r="J51" s="352"/>
      <c r="K51" s="352"/>
      <c r="L51" s="352"/>
      <c r="M51" s="352"/>
      <c r="N51" s="352"/>
      <c r="O51" s="352"/>
      <c r="P51" s="352"/>
      <c r="Q51" s="353"/>
    </row>
    <row r="52" spans="1:17" s="347" customFormat="1" hidden="1" x14ac:dyDescent="0.3">
      <c r="B52" s="373">
        <f>SUM(K56:K65)</f>
        <v>0</v>
      </c>
      <c r="C52" s="373" t="e">
        <f t="shared" ref="C52:H52" si="17">SUM(L56:L65)</f>
        <v>#N/A</v>
      </c>
      <c r="D52" s="373" t="e">
        <f t="shared" si="17"/>
        <v>#N/A</v>
      </c>
      <c r="E52" s="373" t="e">
        <f t="shared" si="17"/>
        <v>#N/A</v>
      </c>
      <c r="F52" s="373" t="e">
        <f t="shared" si="17"/>
        <v>#N/A</v>
      </c>
      <c r="G52" s="373" t="e">
        <f t="shared" si="17"/>
        <v>#N/A</v>
      </c>
      <c r="H52" s="373" t="e">
        <f t="shared" si="17"/>
        <v>#N/A</v>
      </c>
      <c r="I52" s="352"/>
      <c r="J52" s="352"/>
      <c r="K52" s="352"/>
      <c r="L52" s="352"/>
      <c r="M52" s="352"/>
      <c r="N52" s="352"/>
      <c r="O52" s="352"/>
      <c r="P52" s="352"/>
      <c r="Q52" s="353"/>
    </row>
    <row r="53" spans="1:17" s="347" customFormat="1" hidden="1" x14ac:dyDescent="0.3">
      <c r="B53" s="354"/>
      <c r="C53" s="352"/>
      <c r="D53" s="352"/>
      <c r="E53" s="352"/>
      <c r="F53" s="352"/>
      <c r="G53" s="352"/>
      <c r="H53" s="352"/>
      <c r="I53" s="352"/>
      <c r="J53" s="352"/>
      <c r="K53" s="352"/>
      <c r="L53" s="352"/>
      <c r="M53" s="352"/>
      <c r="N53" s="352"/>
      <c r="O53" s="352"/>
      <c r="P53" s="352"/>
      <c r="Q53" s="353"/>
    </row>
    <row r="54" spans="1:17" s="347" customFormat="1" hidden="1" x14ac:dyDescent="0.3">
      <c r="B54" s="359"/>
      <c r="C54" s="358"/>
      <c r="D54" s="358"/>
      <c r="E54" s="358"/>
      <c r="F54" s="358"/>
      <c r="G54" s="358"/>
      <c r="H54" s="358"/>
      <c r="I54" s="358"/>
      <c r="J54" s="358"/>
      <c r="K54" s="358"/>
      <c r="L54" s="376"/>
      <c r="M54" s="376"/>
      <c r="N54" s="376"/>
      <c r="O54" s="376"/>
      <c r="P54" s="376"/>
      <c r="Q54" s="377"/>
    </row>
    <row r="55" spans="1:17" s="347" customFormat="1" ht="43.2" hidden="1" x14ac:dyDescent="0.3">
      <c r="A55" s="347" t="s">
        <v>370</v>
      </c>
      <c r="B55" s="359" t="s">
        <v>371</v>
      </c>
      <c r="C55" s="358" t="s">
        <v>372</v>
      </c>
      <c r="D55" s="358" t="s">
        <v>295</v>
      </c>
      <c r="E55" s="358" t="s">
        <v>373</v>
      </c>
      <c r="F55" s="358" t="s">
        <v>364</v>
      </c>
      <c r="G55" s="358" t="s">
        <v>365</v>
      </c>
      <c r="H55" s="358" t="s">
        <v>366</v>
      </c>
      <c r="I55" s="358" t="s">
        <v>367</v>
      </c>
      <c r="J55" s="358" t="s">
        <v>368</v>
      </c>
      <c r="K55" s="358" t="s">
        <v>342</v>
      </c>
      <c r="L55" s="376" t="s">
        <v>374</v>
      </c>
      <c r="M55" s="376" t="s">
        <v>375</v>
      </c>
      <c r="N55" s="376" t="s">
        <v>376</v>
      </c>
      <c r="O55" s="376" t="s">
        <v>377</v>
      </c>
      <c r="P55" s="376" t="s">
        <v>378</v>
      </c>
      <c r="Q55" s="377" t="s">
        <v>379</v>
      </c>
    </row>
    <row r="56" spans="1:17" s="347" customFormat="1" hidden="1" x14ac:dyDescent="0.3">
      <c r="A56" s="348" t="str">
        <f>B56&amp;C56&amp;D56</f>
        <v/>
      </c>
      <c r="B56" s="367"/>
      <c r="C56" s="349"/>
      <c r="D56" s="349"/>
      <c r="E56" s="46" t="e">
        <f>VLOOKUP(A56,[1]Matrix!A:K,5,FALSE)</f>
        <v>#N/A</v>
      </c>
      <c r="F56" s="46" t="e">
        <f>VLOOKUP(A56,[1]Matrix!A:K,6,FALSE)</f>
        <v>#N/A</v>
      </c>
      <c r="G56" s="46" t="e">
        <f>VLOOKUP(A56,[1]Matrix!A:K,7,FALSE)</f>
        <v>#N/A</v>
      </c>
      <c r="H56" s="46" t="e">
        <f>VLOOKUP(A56,[1]Matrix!A:K,8,FALSE)</f>
        <v>#N/A</v>
      </c>
      <c r="I56" s="46" t="e">
        <f>VLOOKUP(A56,[1]Matrix!A:K,9,FALSE)</f>
        <v>#N/A</v>
      </c>
      <c r="J56" s="46" t="e">
        <f>VLOOKUP(A56,[1]Matrix!A:K,10,FALSE)</f>
        <v>#N/A</v>
      </c>
      <c r="K56" s="373"/>
      <c r="L56" s="373" t="e">
        <f>$K$21*E56</f>
        <v>#N/A</v>
      </c>
      <c r="M56" s="373" t="e">
        <f t="shared" ref="M56:Q56" si="18">$K$21*F56</f>
        <v>#N/A</v>
      </c>
      <c r="N56" s="373" t="e">
        <f t="shared" si="18"/>
        <v>#N/A</v>
      </c>
      <c r="O56" s="373" t="e">
        <f t="shared" si="18"/>
        <v>#N/A</v>
      </c>
      <c r="P56" s="373" t="e">
        <f t="shared" si="18"/>
        <v>#N/A</v>
      </c>
      <c r="Q56" s="374" t="e">
        <f t="shared" si="18"/>
        <v>#N/A</v>
      </c>
    </row>
    <row r="57" spans="1:17" s="347" customFormat="1" hidden="1" x14ac:dyDescent="0.3">
      <c r="A57" s="348" t="str">
        <f t="shared" ref="A57:A66" si="19">B57&amp;C57&amp;D57</f>
        <v/>
      </c>
      <c r="B57" s="367"/>
      <c r="C57" s="349"/>
      <c r="D57" s="349"/>
      <c r="E57" s="46" t="e">
        <f>VLOOKUP(A57,[1]Matrix!A:K,5,FALSE)</f>
        <v>#N/A</v>
      </c>
      <c r="F57" s="46" t="e">
        <f>VLOOKUP(A57,[1]Matrix!A:K,6,FALSE)</f>
        <v>#N/A</v>
      </c>
      <c r="G57" s="46" t="e">
        <f>VLOOKUP(A57,[1]Matrix!A:K,7,FALSE)</f>
        <v>#N/A</v>
      </c>
      <c r="H57" s="46" t="e">
        <f>VLOOKUP(A57,[1]Matrix!A:K,8,FALSE)</f>
        <v>#N/A</v>
      </c>
      <c r="I57" s="46" t="e">
        <f>VLOOKUP(A57,[1]Matrix!A:K,9,FALSE)</f>
        <v>#N/A</v>
      </c>
      <c r="J57" s="46" t="e">
        <f>VLOOKUP(A57,[1]Matrix!A:K,10,FALSE)</f>
        <v>#N/A</v>
      </c>
      <c r="K57" s="373"/>
      <c r="L57" s="373" t="e">
        <f>K$21*E57</f>
        <v>#N/A</v>
      </c>
      <c r="M57" s="373" t="e">
        <f>K$21*F57</f>
        <v>#N/A</v>
      </c>
      <c r="N57" s="373" t="e">
        <f>K$21*G57</f>
        <v>#N/A</v>
      </c>
      <c r="O57" s="373" t="e">
        <f>K$21*H57</f>
        <v>#N/A</v>
      </c>
      <c r="P57" s="373" t="e">
        <f>K$21*I57</f>
        <v>#N/A</v>
      </c>
      <c r="Q57" s="374" t="e">
        <f>K$21*J57</f>
        <v>#N/A</v>
      </c>
    </row>
    <row r="58" spans="1:17" s="347" customFormat="1" hidden="1" x14ac:dyDescent="0.3">
      <c r="A58" s="348" t="str">
        <f t="shared" si="19"/>
        <v/>
      </c>
      <c r="B58" s="367"/>
      <c r="C58" s="349"/>
      <c r="D58" s="349"/>
      <c r="E58" s="46" t="e">
        <f>VLOOKUP(A58,[1]Matrix!A:K,5,FALSE)</f>
        <v>#N/A</v>
      </c>
      <c r="F58" s="46" t="e">
        <f>VLOOKUP(A58,[1]Matrix!A:K,6,FALSE)</f>
        <v>#N/A</v>
      </c>
      <c r="G58" s="46" t="e">
        <f>VLOOKUP(A58,[1]Matrix!A:K,7,FALSE)</f>
        <v>#N/A</v>
      </c>
      <c r="H58" s="46" t="e">
        <f>VLOOKUP(A58,[1]Matrix!A:K,8,FALSE)</f>
        <v>#N/A</v>
      </c>
      <c r="I58" s="46" t="e">
        <f>VLOOKUP(A58,[1]Matrix!A:K,9,FALSE)</f>
        <v>#N/A</v>
      </c>
      <c r="J58" s="46" t="e">
        <f>VLOOKUP(A58,[1]Matrix!A:K,10,FALSE)</f>
        <v>#N/A</v>
      </c>
      <c r="K58" s="373"/>
      <c r="L58" s="373" t="e">
        <f t="shared" ref="L58:L67" si="20">K$21*E58</f>
        <v>#N/A</v>
      </c>
      <c r="M58" s="373" t="e">
        <f t="shared" ref="M58:M67" si="21">K$21*F58</f>
        <v>#N/A</v>
      </c>
      <c r="N58" s="373" t="e">
        <f t="shared" ref="N58:N67" si="22">K$21*G58</f>
        <v>#N/A</v>
      </c>
      <c r="O58" s="373" t="e">
        <f t="shared" ref="O58:O67" si="23">K$21*H58</f>
        <v>#N/A</v>
      </c>
      <c r="P58" s="373" t="e">
        <f t="shared" ref="P58:P67" si="24">K$21*I58</f>
        <v>#N/A</v>
      </c>
      <c r="Q58" s="374" t="e">
        <f t="shared" ref="Q58:Q67" si="25">K$21*J58</f>
        <v>#N/A</v>
      </c>
    </row>
    <row r="59" spans="1:17" s="347" customFormat="1" hidden="1" x14ac:dyDescent="0.3">
      <c r="A59" s="348" t="str">
        <f t="shared" si="19"/>
        <v/>
      </c>
      <c r="B59" s="367"/>
      <c r="C59" s="349"/>
      <c r="D59" s="349"/>
      <c r="E59" s="46" t="e">
        <f>VLOOKUP(A59,[1]Matrix!A:K,5,FALSE)</f>
        <v>#N/A</v>
      </c>
      <c r="F59" s="46" t="e">
        <f>VLOOKUP(A59,[1]Matrix!A:K,6,FALSE)</f>
        <v>#N/A</v>
      </c>
      <c r="G59" s="46" t="e">
        <f>VLOOKUP(A59,[1]Matrix!A:K,7,FALSE)</f>
        <v>#N/A</v>
      </c>
      <c r="H59" s="46" t="e">
        <f>VLOOKUP(A59,[1]Matrix!A:K,8,FALSE)</f>
        <v>#N/A</v>
      </c>
      <c r="I59" s="46" t="e">
        <f>VLOOKUP(A59,[1]Matrix!A:K,9,FALSE)</f>
        <v>#N/A</v>
      </c>
      <c r="J59" s="46" t="e">
        <f>VLOOKUP(A59,[1]Matrix!A:K,10,FALSE)</f>
        <v>#N/A</v>
      </c>
      <c r="K59" s="373"/>
      <c r="L59" s="373" t="e">
        <f t="shared" si="20"/>
        <v>#N/A</v>
      </c>
      <c r="M59" s="373" t="e">
        <f t="shared" si="21"/>
        <v>#N/A</v>
      </c>
      <c r="N59" s="373" t="e">
        <f t="shared" si="22"/>
        <v>#N/A</v>
      </c>
      <c r="O59" s="373" t="e">
        <f t="shared" si="23"/>
        <v>#N/A</v>
      </c>
      <c r="P59" s="373" t="e">
        <f t="shared" si="24"/>
        <v>#N/A</v>
      </c>
      <c r="Q59" s="374" t="e">
        <f t="shared" si="25"/>
        <v>#N/A</v>
      </c>
    </row>
    <row r="60" spans="1:17" s="347" customFormat="1" hidden="1" x14ac:dyDescent="0.3">
      <c r="A60" s="348" t="str">
        <f t="shared" si="19"/>
        <v/>
      </c>
      <c r="B60" s="367"/>
      <c r="C60" s="349"/>
      <c r="D60" s="349"/>
      <c r="E60" s="46" t="e">
        <f>VLOOKUP(A60,[1]Matrix!A:K,5,FALSE)</f>
        <v>#N/A</v>
      </c>
      <c r="F60" s="46" t="e">
        <f>VLOOKUP(A60,[1]Matrix!A:K,6,FALSE)</f>
        <v>#N/A</v>
      </c>
      <c r="G60" s="46" t="e">
        <f>VLOOKUP(A60,[1]Matrix!A:K,7,FALSE)</f>
        <v>#N/A</v>
      </c>
      <c r="H60" s="46" t="e">
        <f>VLOOKUP(A60,[1]Matrix!A:K,8,FALSE)</f>
        <v>#N/A</v>
      </c>
      <c r="I60" s="46" t="e">
        <f>VLOOKUP(A60,[1]Matrix!A:K,9,FALSE)</f>
        <v>#N/A</v>
      </c>
      <c r="J60" s="46" t="e">
        <f>VLOOKUP(A60,[1]Matrix!A:K,10,FALSE)</f>
        <v>#N/A</v>
      </c>
      <c r="K60" s="373"/>
      <c r="L60" s="373" t="e">
        <f t="shared" si="20"/>
        <v>#N/A</v>
      </c>
      <c r="M60" s="373" t="e">
        <f t="shared" si="21"/>
        <v>#N/A</v>
      </c>
      <c r="N60" s="373" t="e">
        <f t="shared" si="22"/>
        <v>#N/A</v>
      </c>
      <c r="O60" s="373" t="e">
        <f t="shared" si="23"/>
        <v>#N/A</v>
      </c>
      <c r="P60" s="373" t="e">
        <f t="shared" si="24"/>
        <v>#N/A</v>
      </c>
      <c r="Q60" s="374" t="e">
        <f t="shared" si="25"/>
        <v>#N/A</v>
      </c>
    </row>
    <row r="61" spans="1:17" s="347" customFormat="1" hidden="1" x14ac:dyDescent="0.3">
      <c r="A61" s="348" t="str">
        <f t="shared" si="19"/>
        <v/>
      </c>
      <c r="B61" s="367"/>
      <c r="C61" s="349"/>
      <c r="D61" s="349"/>
      <c r="E61" s="46" t="e">
        <f>VLOOKUP(A61,[1]Matrix!A:K,5,FALSE)</f>
        <v>#N/A</v>
      </c>
      <c r="F61" s="46" t="e">
        <f>VLOOKUP(A61,[1]Matrix!A:K,6,FALSE)</f>
        <v>#N/A</v>
      </c>
      <c r="G61" s="46" t="e">
        <f>VLOOKUP(A61,[1]Matrix!A:K,7,FALSE)</f>
        <v>#N/A</v>
      </c>
      <c r="H61" s="46" t="e">
        <f>VLOOKUP(A61,[1]Matrix!A:K,8,FALSE)</f>
        <v>#N/A</v>
      </c>
      <c r="I61" s="46" t="e">
        <f>VLOOKUP(A61,[1]Matrix!A:K,9,FALSE)</f>
        <v>#N/A</v>
      </c>
      <c r="J61" s="46" t="e">
        <f>VLOOKUP(A61,[1]Matrix!A:K,10,FALSE)</f>
        <v>#N/A</v>
      </c>
      <c r="K61" s="373"/>
      <c r="L61" s="373" t="e">
        <f t="shared" si="20"/>
        <v>#N/A</v>
      </c>
      <c r="M61" s="373" t="e">
        <f t="shared" si="21"/>
        <v>#N/A</v>
      </c>
      <c r="N61" s="373" t="e">
        <f t="shared" si="22"/>
        <v>#N/A</v>
      </c>
      <c r="O61" s="373" t="e">
        <f t="shared" si="23"/>
        <v>#N/A</v>
      </c>
      <c r="P61" s="373" t="e">
        <f t="shared" si="24"/>
        <v>#N/A</v>
      </c>
      <c r="Q61" s="374" t="e">
        <f t="shared" si="25"/>
        <v>#N/A</v>
      </c>
    </row>
    <row r="62" spans="1:17" s="347" customFormat="1" hidden="1" x14ac:dyDescent="0.3">
      <c r="A62" s="348" t="str">
        <f t="shared" si="19"/>
        <v/>
      </c>
      <c r="B62" s="367"/>
      <c r="C62" s="349"/>
      <c r="D62" s="349"/>
      <c r="E62" s="46" t="e">
        <f>VLOOKUP(A62,[1]Matrix!A:K,5,FALSE)</f>
        <v>#N/A</v>
      </c>
      <c r="F62" s="46" t="e">
        <f>VLOOKUP(A62,[1]Matrix!A:K,6,FALSE)</f>
        <v>#N/A</v>
      </c>
      <c r="G62" s="46" t="e">
        <f>VLOOKUP(A62,[1]Matrix!A:K,7,FALSE)</f>
        <v>#N/A</v>
      </c>
      <c r="H62" s="46" t="e">
        <f>VLOOKUP(A62,[1]Matrix!A:K,8,FALSE)</f>
        <v>#N/A</v>
      </c>
      <c r="I62" s="46" t="e">
        <f>VLOOKUP(A62,[1]Matrix!A:K,9,FALSE)</f>
        <v>#N/A</v>
      </c>
      <c r="J62" s="46" t="e">
        <f>VLOOKUP(A62,[1]Matrix!A:K,10,FALSE)</f>
        <v>#N/A</v>
      </c>
      <c r="K62" s="373"/>
      <c r="L62" s="373" t="e">
        <f t="shared" si="20"/>
        <v>#N/A</v>
      </c>
      <c r="M62" s="373" t="e">
        <f t="shared" si="21"/>
        <v>#N/A</v>
      </c>
      <c r="N62" s="373" t="e">
        <f t="shared" si="22"/>
        <v>#N/A</v>
      </c>
      <c r="O62" s="373" t="e">
        <f t="shared" si="23"/>
        <v>#N/A</v>
      </c>
      <c r="P62" s="373" t="e">
        <f t="shared" si="24"/>
        <v>#N/A</v>
      </c>
      <c r="Q62" s="374" t="e">
        <f t="shared" si="25"/>
        <v>#N/A</v>
      </c>
    </row>
    <row r="63" spans="1:17" s="347" customFormat="1" hidden="1" x14ac:dyDescent="0.3">
      <c r="A63" s="348" t="str">
        <f t="shared" si="19"/>
        <v/>
      </c>
      <c r="B63" s="367"/>
      <c r="C63" s="349"/>
      <c r="D63" s="349"/>
      <c r="E63" s="46" t="e">
        <f>VLOOKUP(A63,[1]Matrix!A:K,5,FALSE)</f>
        <v>#N/A</v>
      </c>
      <c r="F63" s="46" t="e">
        <f>VLOOKUP(A63,[1]Matrix!A:K,6,FALSE)</f>
        <v>#N/A</v>
      </c>
      <c r="G63" s="46" t="e">
        <f>VLOOKUP(A63,[1]Matrix!A:K,7,FALSE)</f>
        <v>#N/A</v>
      </c>
      <c r="H63" s="46" t="e">
        <f>VLOOKUP(A63,[1]Matrix!A:K,8,FALSE)</f>
        <v>#N/A</v>
      </c>
      <c r="I63" s="46" t="e">
        <f>VLOOKUP(A63,[1]Matrix!A:K,9,FALSE)</f>
        <v>#N/A</v>
      </c>
      <c r="J63" s="46" t="e">
        <f>VLOOKUP(A63,[1]Matrix!A:K,10,FALSE)</f>
        <v>#N/A</v>
      </c>
      <c r="K63" s="373"/>
      <c r="L63" s="373" t="e">
        <f t="shared" si="20"/>
        <v>#N/A</v>
      </c>
      <c r="M63" s="373" t="e">
        <f t="shared" si="21"/>
        <v>#N/A</v>
      </c>
      <c r="N63" s="373" t="e">
        <f t="shared" si="22"/>
        <v>#N/A</v>
      </c>
      <c r="O63" s="373" t="e">
        <f t="shared" si="23"/>
        <v>#N/A</v>
      </c>
      <c r="P63" s="373" t="e">
        <f t="shared" si="24"/>
        <v>#N/A</v>
      </c>
      <c r="Q63" s="374" t="e">
        <f t="shared" si="25"/>
        <v>#N/A</v>
      </c>
    </row>
    <row r="64" spans="1:17" s="347" customFormat="1" hidden="1" x14ac:dyDescent="0.3">
      <c r="A64" s="348" t="str">
        <f t="shared" si="19"/>
        <v/>
      </c>
      <c r="B64" s="367"/>
      <c r="C64" s="349"/>
      <c r="D64" s="349"/>
      <c r="E64" s="46" t="e">
        <f>VLOOKUP(A64,[1]Matrix!A:K,5,FALSE)</f>
        <v>#N/A</v>
      </c>
      <c r="F64" s="46" t="e">
        <f>VLOOKUP(A64,[1]Matrix!A:K,6,FALSE)</f>
        <v>#N/A</v>
      </c>
      <c r="G64" s="46" t="e">
        <f>VLOOKUP(A64,[1]Matrix!A:K,7,FALSE)</f>
        <v>#N/A</v>
      </c>
      <c r="H64" s="46" t="e">
        <f>VLOOKUP(A64,[1]Matrix!A:K,8,FALSE)</f>
        <v>#N/A</v>
      </c>
      <c r="I64" s="46" t="e">
        <f>VLOOKUP(A64,[1]Matrix!A:K,9,FALSE)</f>
        <v>#N/A</v>
      </c>
      <c r="J64" s="46" t="e">
        <f>VLOOKUP(A64,[1]Matrix!A:K,10,FALSE)</f>
        <v>#N/A</v>
      </c>
      <c r="K64" s="373"/>
      <c r="L64" s="373" t="e">
        <f t="shared" si="20"/>
        <v>#N/A</v>
      </c>
      <c r="M64" s="373" t="e">
        <f t="shared" si="21"/>
        <v>#N/A</v>
      </c>
      <c r="N64" s="373" t="e">
        <f t="shared" si="22"/>
        <v>#N/A</v>
      </c>
      <c r="O64" s="373" t="e">
        <f t="shared" si="23"/>
        <v>#N/A</v>
      </c>
      <c r="P64" s="373" t="e">
        <f t="shared" si="24"/>
        <v>#N/A</v>
      </c>
      <c r="Q64" s="374" t="e">
        <f t="shared" si="25"/>
        <v>#N/A</v>
      </c>
    </row>
    <row r="65" spans="1:17" s="347" customFormat="1" hidden="1" x14ac:dyDescent="0.3">
      <c r="A65" s="348" t="str">
        <f t="shared" si="19"/>
        <v/>
      </c>
      <c r="B65" s="367"/>
      <c r="C65" s="349"/>
      <c r="D65" s="349"/>
      <c r="E65" s="46" t="e">
        <f>VLOOKUP(A65,[1]Matrix!A:K,5,FALSE)</f>
        <v>#N/A</v>
      </c>
      <c r="F65" s="46" t="e">
        <f>VLOOKUP(A65,[1]Matrix!A:K,6,FALSE)</f>
        <v>#N/A</v>
      </c>
      <c r="G65" s="46" t="e">
        <f>VLOOKUP(A65,[1]Matrix!A:K,7,FALSE)</f>
        <v>#N/A</v>
      </c>
      <c r="H65" s="46" t="e">
        <f>VLOOKUP(A65,[1]Matrix!A:K,8,FALSE)</f>
        <v>#N/A</v>
      </c>
      <c r="I65" s="46" t="e">
        <f>VLOOKUP(A65,[1]Matrix!A:K,9,FALSE)</f>
        <v>#N/A</v>
      </c>
      <c r="J65" s="46" t="e">
        <f>VLOOKUP(A65,[1]Matrix!A:K,10,FALSE)</f>
        <v>#N/A</v>
      </c>
      <c r="K65" s="373"/>
      <c r="L65" s="373" t="e">
        <f t="shared" si="20"/>
        <v>#N/A</v>
      </c>
      <c r="M65" s="373" t="e">
        <f t="shared" si="21"/>
        <v>#N/A</v>
      </c>
      <c r="N65" s="373" t="e">
        <f t="shared" si="22"/>
        <v>#N/A</v>
      </c>
      <c r="O65" s="373" t="e">
        <f t="shared" si="23"/>
        <v>#N/A</v>
      </c>
      <c r="P65" s="373" t="e">
        <f t="shared" si="24"/>
        <v>#N/A</v>
      </c>
      <c r="Q65" s="374" t="e">
        <f t="shared" si="25"/>
        <v>#N/A</v>
      </c>
    </row>
    <row r="66" spans="1:17" s="347" customFormat="1" ht="18.600000000000001" hidden="1" thickBot="1" x14ac:dyDescent="0.4">
      <c r="A66" s="348" t="str">
        <f t="shared" si="19"/>
        <v/>
      </c>
      <c r="B66" s="619"/>
      <c r="C66" s="620"/>
      <c r="D66" s="620"/>
      <c r="E66" s="620" t="e">
        <f>VLOOKUP(A66,[1]Matrix!A:K,5,FALSE)</f>
        <v>#N/A</v>
      </c>
      <c r="F66" s="620" t="e">
        <f>VLOOKUP(A66,[1]Matrix!A:K,6,FALSE)</f>
        <v>#N/A</v>
      </c>
      <c r="G66" s="620" t="e">
        <f>VLOOKUP(A66,[1]Matrix!A:K,7,FALSE)</f>
        <v>#N/A</v>
      </c>
      <c r="H66" s="620" t="e">
        <f>VLOOKUP(A66,[1]Matrix!A:K,8,FALSE)</f>
        <v>#N/A</v>
      </c>
      <c r="I66" s="620" t="e">
        <f>VLOOKUP(A66,[1]Matrix!A:K,9,FALSE)</f>
        <v>#N/A</v>
      </c>
      <c r="J66" s="620" t="e">
        <f>VLOOKUP(A66,[1]Matrix!A:K,10,FALSE)</f>
        <v>#N/A</v>
      </c>
      <c r="K66" s="620"/>
      <c r="L66" s="620" t="e">
        <f t="shared" si="20"/>
        <v>#N/A</v>
      </c>
      <c r="M66" s="620" t="e">
        <f t="shared" si="21"/>
        <v>#N/A</v>
      </c>
      <c r="N66" s="620" t="e">
        <f t="shared" si="22"/>
        <v>#N/A</v>
      </c>
      <c r="O66" s="620" t="e">
        <f t="shared" si="23"/>
        <v>#N/A</v>
      </c>
      <c r="P66" s="620" t="e">
        <f t="shared" si="24"/>
        <v>#N/A</v>
      </c>
      <c r="Q66" s="621" t="e">
        <f t="shared" si="25"/>
        <v>#N/A</v>
      </c>
    </row>
    <row r="67" spans="1:17" s="347" customFormat="1" ht="18.600000000000001" hidden="1" thickBot="1" x14ac:dyDescent="0.4">
      <c r="A67" s="348" t="e">
        <f>#REF!&amp;C67&amp;D67</f>
        <v>#REF!</v>
      </c>
      <c r="B67" s="619" t="s">
        <v>383</v>
      </c>
      <c r="C67" s="620"/>
      <c r="D67" s="620"/>
      <c r="E67" s="620" t="e">
        <f>VLOOKUP(A67,[1]Matrix!A:K,5,FALSE)</f>
        <v>#REF!</v>
      </c>
      <c r="F67" s="620" t="e">
        <f>VLOOKUP(A67,[1]Matrix!A:K,6,FALSE)</f>
        <v>#REF!</v>
      </c>
      <c r="G67" s="620" t="e">
        <f>VLOOKUP(A67,[1]Matrix!A:K,7,FALSE)</f>
        <v>#REF!</v>
      </c>
      <c r="H67" s="620" t="e">
        <f>VLOOKUP(A67,[1]Matrix!A:K,8,FALSE)</f>
        <v>#REF!</v>
      </c>
      <c r="I67" s="620" t="e">
        <f>VLOOKUP(A67,[1]Matrix!A:K,9,FALSE)</f>
        <v>#REF!</v>
      </c>
      <c r="J67" s="620" t="e">
        <f>VLOOKUP(A67,[1]Matrix!A:K,10,FALSE)</f>
        <v>#REF!</v>
      </c>
      <c r="K67" s="620"/>
      <c r="L67" s="620" t="e">
        <f t="shared" si="20"/>
        <v>#REF!</v>
      </c>
      <c r="M67" s="620" t="e">
        <f t="shared" si="21"/>
        <v>#REF!</v>
      </c>
      <c r="N67" s="620" t="e">
        <f t="shared" si="22"/>
        <v>#REF!</v>
      </c>
      <c r="O67" s="620" t="e">
        <f t="shared" si="23"/>
        <v>#REF!</v>
      </c>
      <c r="P67" s="620" t="e">
        <f t="shared" si="24"/>
        <v>#REF!</v>
      </c>
      <c r="Q67" s="621" t="e">
        <f t="shared" si="25"/>
        <v>#REF!</v>
      </c>
    </row>
    <row r="68" spans="1:17" s="347" customFormat="1" hidden="1" x14ac:dyDescent="0.3">
      <c r="B68" s="363" t="s">
        <v>342</v>
      </c>
      <c r="C68" s="363" t="s">
        <v>363</v>
      </c>
      <c r="D68" s="363" t="s">
        <v>364</v>
      </c>
      <c r="E68" s="363" t="s">
        <v>365</v>
      </c>
      <c r="F68" s="363" t="s">
        <v>366</v>
      </c>
      <c r="G68" s="363" t="s">
        <v>367</v>
      </c>
      <c r="H68" s="363" t="s">
        <v>368</v>
      </c>
      <c r="I68" s="352"/>
      <c r="J68" s="352"/>
      <c r="K68" s="352"/>
      <c r="L68" s="352"/>
      <c r="M68" s="352"/>
      <c r="N68" s="352"/>
      <c r="O68" s="352"/>
      <c r="P68" s="352"/>
      <c r="Q68" s="353"/>
    </row>
    <row r="69" spans="1:17" s="347" customFormat="1" hidden="1" x14ac:dyDescent="0.3">
      <c r="B69" s="373">
        <f>SUM(K72:K82)</f>
        <v>0</v>
      </c>
      <c r="C69" s="373" t="e">
        <f t="shared" ref="C69:H69" si="26">SUM(L72:L82)</f>
        <v>#N/A</v>
      </c>
      <c r="D69" s="373" t="e">
        <f t="shared" si="26"/>
        <v>#N/A</v>
      </c>
      <c r="E69" s="373" t="e">
        <f t="shared" si="26"/>
        <v>#N/A</v>
      </c>
      <c r="F69" s="373" t="e">
        <f t="shared" si="26"/>
        <v>#N/A</v>
      </c>
      <c r="G69" s="373" t="e">
        <f t="shared" si="26"/>
        <v>#N/A</v>
      </c>
      <c r="H69" s="373" t="e">
        <f t="shared" si="26"/>
        <v>#N/A</v>
      </c>
      <c r="I69" s="352"/>
      <c r="J69" s="352"/>
      <c r="K69" s="352"/>
      <c r="L69" s="352"/>
      <c r="M69" s="352"/>
      <c r="N69" s="352"/>
      <c r="O69" s="352"/>
      <c r="P69" s="352"/>
      <c r="Q69" s="353"/>
    </row>
    <row r="70" spans="1:17" s="347" customFormat="1" hidden="1" x14ac:dyDescent="0.3">
      <c r="B70" s="354"/>
      <c r="C70" s="352"/>
      <c r="D70" s="352"/>
      <c r="E70" s="352"/>
      <c r="F70" s="352"/>
      <c r="G70" s="352"/>
      <c r="H70" s="352"/>
      <c r="I70" s="352"/>
      <c r="J70" s="352"/>
      <c r="K70" s="352"/>
      <c r="L70" s="352"/>
      <c r="M70" s="352"/>
      <c r="N70" s="352"/>
      <c r="O70" s="352"/>
      <c r="P70" s="352"/>
      <c r="Q70" s="353"/>
    </row>
    <row r="71" spans="1:17" s="347" customFormat="1" ht="43.2" hidden="1" x14ac:dyDescent="0.3">
      <c r="A71" s="347" t="s">
        <v>370</v>
      </c>
      <c r="B71" s="359" t="s">
        <v>371</v>
      </c>
      <c r="C71" s="358" t="s">
        <v>372</v>
      </c>
      <c r="D71" s="358" t="s">
        <v>295</v>
      </c>
      <c r="E71" s="358" t="s">
        <v>373</v>
      </c>
      <c r="F71" s="358" t="s">
        <v>364</v>
      </c>
      <c r="G71" s="358" t="s">
        <v>365</v>
      </c>
      <c r="H71" s="358" t="s">
        <v>366</v>
      </c>
      <c r="I71" s="358" t="s">
        <v>367</v>
      </c>
      <c r="J71" s="358" t="s">
        <v>368</v>
      </c>
      <c r="K71" s="358" t="s">
        <v>342</v>
      </c>
      <c r="L71" s="376" t="s">
        <v>374</v>
      </c>
      <c r="M71" s="376" t="s">
        <v>375</v>
      </c>
      <c r="N71" s="376" t="s">
        <v>376</v>
      </c>
      <c r="O71" s="376" t="s">
        <v>377</v>
      </c>
      <c r="P71" s="376" t="s">
        <v>378</v>
      </c>
      <c r="Q71" s="377" t="s">
        <v>379</v>
      </c>
    </row>
    <row r="72" spans="1:17" s="347" customFormat="1" hidden="1" x14ac:dyDescent="0.3">
      <c r="A72" s="348" t="str">
        <f>B72&amp;C72&amp;D72</f>
        <v>Dairy wintering</v>
      </c>
      <c r="B72" s="382" t="s">
        <v>381</v>
      </c>
      <c r="C72" s="383"/>
      <c r="D72" s="383"/>
      <c r="E72" s="383" t="e">
        <f>VLOOKUP(A72,[1]Matrix!A:K,5,FALSE)</f>
        <v>#N/A</v>
      </c>
      <c r="F72" s="383" t="e">
        <f>VLOOKUP(A72,[1]Matrix!A:K,6,FALSE)</f>
        <v>#N/A</v>
      </c>
      <c r="G72" s="383" t="e">
        <f>VLOOKUP(A72,[1]Matrix!A:K,7,FALSE)</f>
        <v>#N/A</v>
      </c>
      <c r="H72" s="383" t="e">
        <f>VLOOKUP(A72,[1]Matrix!A:K,8,FALSE)</f>
        <v>#N/A</v>
      </c>
      <c r="I72" s="383" t="e">
        <f>VLOOKUP(A72,[1]Matrix!A:K,9,FALSE)</f>
        <v>#N/A</v>
      </c>
      <c r="J72" s="383" t="e">
        <f>VLOOKUP(A72,[1]Matrix!A:K,10,FALSE)</f>
        <v>#N/A</v>
      </c>
      <c r="K72" s="383"/>
      <c r="L72" s="384" t="e">
        <f>$K$21*E72</f>
        <v>#N/A</v>
      </c>
      <c r="M72" s="384" t="e">
        <f t="shared" ref="M72:Q72" si="27">$K$21*F72</f>
        <v>#N/A</v>
      </c>
      <c r="N72" s="384" t="e">
        <f t="shared" si="27"/>
        <v>#N/A</v>
      </c>
      <c r="O72" s="384" t="e">
        <f t="shared" si="27"/>
        <v>#N/A</v>
      </c>
      <c r="P72" s="384" t="e">
        <f t="shared" si="27"/>
        <v>#N/A</v>
      </c>
      <c r="Q72" s="385" t="e">
        <f t="shared" si="27"/>
        <v>#N/A</v>
      </c>
    </row>
    <row r="73" spans="1:17" s="347" customFormat="1" hidden="1" x14ac:dyDescent="0.3">
      <c r="A73" s="348" t="str">
        <f t="shared" ref="A73:A83" si="28">B73&amp;C73&amp;D73</f>
        <v>Dairy wintering</v>
      </c>
      <c r="B73" s="367" t="s">
        <v>381</v>
      </c>
      <c r="C73" s="349"/>
      <c r="D73" s="349"/>
      <c r="E73" s="46" t="e">
        <f>VLOOKUP(A73,[1]Matrix!A:K,5,FALSE)</f>
        <v>#N/A</v>
      </c>
      <c r="F73" s="46" t="e">
        <f>VLOOKUP(A73,[1]Matrix!A:K,6,FALSE)</f>
        <v>#N/A</v>
      </c>
      <c r="G73" s="46" t="e">
        <f>VLOOKUP(A73,[1]Matrix!A:K,7,FALSE)</f>
        <v>#N/A</v>
      </c>
      <c r="H73" s="46" t="e">
        <f>VLOOKUP(A73,[1]Matrix!A:K,8,FALSE)</f>
        <v>#N/A</v>
      </c>
      <c r="I73" s="46" t="e">
        <f>VLOOKUP(A73,[1]Matrix!A:K,9,FALSE)</f>
        <v>#N/A</v>
      </c>
      <c r="J73" s="46" t="e">
        <f>VLOOKUP(A73,[1]Matrix!A:K,10,FALSE)</f>
        <v>#N/A</v>
      </c>
      <c r="K73" s="373"/>
      <c r="L73" s="373" t="e">
        <f>K$21*E73</f>
        <v>#N/A</v>
      </c>
      <c r="M73" s="373" t="e">
        <f>K$21*F73</f>
        <v>#N/A</v>
      </c>
      <c r="N73" s="373" t="e">
        <f>K$21*G73</f>
        <v>#N/A</v>
      </c>
      <c r="O73" s="373" t="e">
        <f>K$21*H73</f>
        <v>#N/A</v>
      </c>
      <c r="P73" s="373" t="e">
        <f>K$21*I73</f>
        <v>#N/A</v>
      </c>
      <c r="Q73" s="374" t="e">
        <f>K$21*J73</f>
        <v>#N/A</v>
      </c>
    </row>
    <row r="74" spans="1:17" s="347" customFormat="1" hidden="1" x14ac:dyDescent="0.3">
      <c r="A74" s="348" t="str">
        <f t="shared" si="28"/>
        <v>Dairy wintering</v>
      </c>
      <c r="B74" s="367" t="s">
        <v>381</v>
      </c>
      <c r="C74" s="349"/>
      <c r="D74" s="349"/>
      <c r="E74" s="46" t="e">
        <f>VLOOKUP(A74,[1]Matrix!A:K,5,FALSE)</f>
        <v>#N/A</v>
      </c>
      <c r="F74" s="46" t="e">
        <f>VLOOKUP(A74,[1]Matrix!A:K,6,FALSE)</f>
        <v>#N/A</v>
      </c>
      <c r="G74" s="46" t="e">
        <f>VLOOKUP(A74,[1]Matrix!A:K,7,FALSE)</f>
        <v>#N/A</v>
      </c>
      <c r="H74" s="46" t="e">
        <f>VLOOKUP(A74,[1]Matrix!A:K,8,FALSE)</f>
        <v>#N/A</v>
      </c>
      <c r="I74" s="46" t="e">
        <f>VLOOKUP(A74,[1]Matrix!A:K,9,FALSE)</f>
        <v>#N/A</v>
      </c>
      <c r="J74" s="46" t="e">
        <f>VLOOKUP(A74,[1]Matrix!A:K,10,FALSE)</f>
        <v>#N/A</v>
      </c>
      <c r="K74" s="373"/>
      <c r="L74" s="373" t="e">
        <f t="shared" ref="L74:L82" si="29">K$21*E74</f>
        <v>#N/A</v>
      </c>
      <c r="M74" s="373" t="e">
        <f t="shared" ref="M74:M82" si="30">K$21*F74</f>
        <v>#N/A</v>
      </c>
      <c r="N74" s="373" t="e">
        <f t="shared" ref="N74:N82" si="31">K$21*G74</f>
        <v>#N/A</v>
      </c>
      <c r="O74" s="373" t="e">
        <f t="shared" ref="O74:O82" si="32">K$21*H74</f>
        <v>#N/A</v>
      </c>
      <c r="P74" s="373" t="e">
        <f t="shared" ref="P74:P82" si="33">K$21*I74</f>
        <v>#N/A</v>
      </c>
      <c r="Q74" s="374" t="e">
        <f t="shared" ref="Q74:Q82" si="34">K$21*J74</f>
        <v>#N/A</v>
      </c>
    </row>
    <row r="75" spans="1:17" s="347" customFormat="1" hidden="1" x14ac:dyDescent="0.3">
      <c r="A75" s="348" t="str">
        <f t="shared" si="28"/>
        <v>Dairy wintering</v>
      </c>
      <c r="B75" s="367" t="s">
        <v>381</v>
      </c>
      <c r="C75" s="349"/>
      <c r="D75" s="349"/>
      <c r="E75" s="46" t="e">
        <f>VLOOKUP(A75,[1]Matrix!A:K,5,FALSE)</f>
        <v>#N/A</v>
      </c>
      <c r="F75" s="46" t="e">
        <f>VLOOKUP(A75,[1]Matrix!A:K,6,FALSE)</f>
        <v>#N/A</v>
      </c>
      <c r="G75" s="46" t="e">
        <f>VLOOKUP(A75,[1]Matrix!A:K,7,FALSE)</f>
        <v>#N/A</v>
      </c>
      <c r="H75" s="46" t="e">
        <f>VLOOKUP(A75,[1]Matrix!A:K,8,FALSE)</f>
        <v>#N/A</v>
      </c>
      <c r="I75" s="46" t="e">
        <f>VLOOKUP(A75,[1]Matrix!A:K,9,FALSE)</f>
        <v>#N/A</v>
      </c>
      <c r="J75" s="46" t="e">
        <f>VLOOKUP(A75,[1]Matrix!A:K,10,FALSE)</f>
        <v>#N/A</v>
      </c>
      <c r="K75" s="373"/>
      <c r="L75" s="373" t="e">
        <f t="shared" si="29"/>
        <v>#N/A</v>
      </c>
      <c r="M75" s="373" t="e">
        <f t="shared" si="30"/>
        <v>#N/A</v>
      </c>
      <c r="N75" s="373" t="e">
        <f t="shared" si="31"/>
        <v>#N/A</v>
      </c>
      <c r="O75" s="373" t="e">
        <f t="shared" si="32"/>
        <v>#N/A</v>
      </c>
      <c r="P75" s="373" t="e">
        <f t="shared" si="33"/>
        <v>#N/A</v>
      </c>
      <c r="Q75" s="374" t="e">
        <f t="shared" si="34"/>
        <v>#N/A</v>
      </c>
    </row>
    <row r="76" spans="1:17" s="347" customFormat="1" hidden="1" x14ac:dyDescent="0.3">
      <c r="A76" s="348" t="str">
        <f t="shared" si="28"/>
        <v>Dairy wintering</v>
      </c>
      <c r="B76" s="367" t="s">
        <v>381</v>
      </c>
      <c r="C76" s="349"/>
      <c r="D76" s="349"/>
      <c r="E76" s="46" t="e">
        <f>VLOOKUP(A76,[1]Matrix!A:K,5,FALSE)</f>
        <v>#N/A</v>
      </c>
      <c r="F76" s="46" t="e">
        <f>VLOOKUP(A76,[1]Matrix!A:K,6,FALSE)</f>
        <v>#N/A</v>
      </c>
      <c r="G76" s="46" t="e">
        <f>VLOOKUP(A76,[1]Matrix!A:K,7,FALSE)</f>
        <v>#N/A</v>
      </c>
      <c r="H76" s="46" t="e">
        <f>VLOOKUP(A76,[1]Matrix!A:K,8,FALSE)</f>
        <v>#N/A</v>
      </c>
      <c r="I76" s="46" t="e">
        <f>VLOOKUP(A76,[1]Matrix!A:K,9,FALSE)</f>
        <v>#N/A</v>
      </c>
      <c r="J76" s="46" t="e">
        <f>VLOOKUP(A76,[1]Matrix!A:K,10,FALSE)</f>
        <v>#N/A</v>
      </c>
      <c r="K76" s="373"/>
      <c r="L76" s="373" t="e">
        <f t="shared" si="29"/>
        <v>#N/A</v>
      </c>
      <c r="M76" s="373" t="e">
        <f t="shared" si="30"/>
        <v>#N/A</v>
      </c>
      <c r="N76" s="373" t="e">
        <f t="shared" si="31"/>
        <v>#N/A</v>
      </c>
      <c r="O76" s="373" t="e">
        <f t="shared" si="32"/>
        <v>#N/A</v>
      </c>
      <c r="P76" s="373" t="e">
        <f t="shared" si="33"/>
        <v>#N/A</v>
      </c>
      <c r="Q76" s="374" t="e">
        <f t="shared" si="34"/>
        <v>#N/A</v>
      </c>
    </row>
    <row r="77" spans="1:17" s="347" customFormat="1" hidden="1" x14ac:dyDescent="0.3">
      <c r="A77" s="348" t="str">
        <f t="shared" si="28"/>
        <v>Dairy wintering</v>
      </c>
      <c r="B77" s="367" t="s">
        <v>381</v>
      </c>
      <c r="C77" s="349"/>
      <c r="D77" s="349"/>
      <c r="E77" s="46" t="e">
        <f>VLOOKUP(A77,[1]Matrix!A:K,5,FALSE)</f>
        <v>#N/A</v>
      </c>
      <c r="F77" s="46" t="e">
        <f>VLOOKUP(A77,[1]Matrix!A:K,6,FALSE)</f>
        <v>#N/A</v>
      </c>
      <c r="G77" s="46" t="e">
        <f>VLOOKUP(A77,[1]Matrix!A:K,7,FALSE)</f>
        <v>#N/A</v>
      </c>
      <c r="H77" s="46" t="e">
        <f>VLOOKUP(A77,[1]Matrix!A:K,8,FALSE)</f>
        <v>#N/A</v>
      </c>
      <c r="I77" s="46" t="e">
        <f>VLOOKUP(A77,[1]Matrix!A:K,9,FALSE)</f>
        <v>#N/A</v>
      </c>
      <c r="J77" s="46" t="e">
        <f>VLOOKUP(A77,[1]Matrix!A:K,10,FALSE)</f>
        <v>#N/A</v>
      </c>
      <c r="K77" s="373"/>
      <c r="L77" s="373" t="e">
        <f t="shared" si="29"/>
        <v>#N/A</v>
      </c>
      <c r="M77" s="373" t="e">
        <f t="shared" si="30"/>
        <v>#N/A</v>
      </c>
      <c r="N77" s="373" t="e">
        <f t="shared" si="31"/>
        <v>#N/A</v>
      </c>
      <c r="O77" s="373" t="e">
        <f t="shared" si="32"/>
        <v>#N/A</v>
      </c>
      <c r="P77" s="373" t="e">
        <f t="shared" si="33"/>
        <v>#N/A</v>
      </c>
      <c r="Q77" s="374" t="e">
        <f t="shared" si="34"/>
        <v>#N/A</v>
      </c>
    </row>
    <row r="78" spans="1:17" s="347" customFormat="1" hidden="1" x14ac:dyDescent="0.3">
      <c r="A78" s="348" t="str">
        <f t="shared" si="28"/>
        <v>Dairy wintering</v>
      </c>
      <c r="B78" s="367" t="s">
        <v>381</v>
      </c>
      <c r="C78" s="349"/>
      <c r="D78" s="349"/>
      <c r="E78" s="46" t="e">
        <f>VLOOKUP(A78,[1]Matrix!A:K,5,FALSE)</f>
        <v>#N/A</v>
      </c>
      <c r="F78" s="46" t="e">
        <f>VLOOKUP(A78,[1]Matrix!A:K,6,FALSE)</f>
        <v>#N/A</v>
      </c>
      <c r="G78" s="46" t="e">
        <f>VLOOKUP(A78,[1]Matrix!A:K,7,FALSE)</f>
        <v>#N/A</v>
      </c>
      <c r="H78" s="46" t="e">
        <f>VLOOKUP(A78,[1]Matrix!A:K,8,FALSE)</f>
        <v>#N/A</v>
      </c>
      <c r="I78" s="46" t="e">
        <f>VLOOKUP(A78,[1]Matrix!A:K,9,FALSE)</f>
        <v>#N/A</v>
      </c>
      <c r="J78" s="46" t="e">
        <f>VLOOKUP(A78,[1]Matrix!A:K,10,FALSE)</f>
        <v>#N/A</v>
      </c>
      <c r="K78" s="373"/>
      <c r="L78" s="373" t="e">
        <f t="shared" si="29"/>
        <v>#N/A</v>
      </c>
      <c r="M78" s="373" t="e">
        <f t="shared" si="30"/>
        <v>#N/A</v>
      </c>
      <c r="N78" s="373" t="e">
        <f t="shared" si="31"/>
        <v>#N/A</v>
      </c>
      <c r="O78" s="373" t="e">
        <f t="shared" si="32"/>
        <v>#N/A</v>
      </c>
      <c r="P78" s="373" t="e">
        <f t="shared" si="33"/>
        <v>#N/A</v>
      </c>
      <c r="Q78" s="374" t="e">
        <f t="shared" si="34"/>
        <v>#N/A</v>
      </c>
    </row>
    <row r="79" spans="1:17" s="347" customFormat="1" hidden="1" x14ac:dyDescent="0.3">
      <c r="A79" s="348" t="str">
        <f t="shared" si="28"/>
        <v>Dairy wintering</v>
      </c>
      <c r="B79" s="367" t="s">
        <v>381</v>
      </c>
      <c r="C79" s="349"/>
      <c r="D79" s="349"/>
      <c r="E79" s="46" t="e">
        <f>VLOOKUP(A79,[1]Matrix!A:K,5,FALSE)</f>
        <v>#N/A</v>
      </c>
      <c r="F79" s="46" t="e">
        <f>VLOOKUP(A79,[1]Matrix!A:K,6,FALSE)</f>
        <v>#N/A</v>
      </c>
      <c r="G79" s="46" t="e">
        <f>VLOOKUP(A79,[1]Matrix!A:K,7,FALSE)</f>
        <v>#N/A</v>
      </c>
      <c r="H79" s="46" t="e">
        <f>VLOOKUP(A79,[1]Matrix!A:K,8,FALSE)</f>
        <v>#N/A</v>
      </c>
      <c r="I79" s="46" t="e">
        <f>VLOOKUP(A79,[1]Matrix!A:K,9,FALSE)</f>
        <v>#N/A</v>
      </c>
      <c r="J79" s="46" t="e">
        <f>VLOOKUP(A79,[1]Matrix!A:K,10,FALSE)</f>
        <v>#N/A</v>
      </c>
      <c r="K79" s="373"/>
      <c r="L79" s="373" t="e">
        <f t="shared" si="29"/>
        <v>#N/A</v>
      </c>
      <c r="M79" s="373" t="e">
        <f t="shared" si="30"/>
        <v>#N/A</v>
      </c>
      <c r="N79" s="373" t="e">
        <f t="shared" si="31"/>
        <v>#N/A</v>
      </c>
      <c r="O79" s="373" t="e">
        <f t="shared" si="32"/>
        <v>#N/A</v>
      </c>
      <c r="P79" s="373" t="e">
        <f t="shared" si="33"/>
        <v>#N/A</v>
      </c>
      <c r="Q79" s="374" t="e">
        <f t="shared" si="34"/>
        <v>#N/A</v>
      </c>
    </row>
    <row r="80" spans="1:17" s="347" customFormat="1" hidden="1" x14ac:dyDescent="0.3">
      <c r="A80" s="348" t="str">
        <f t="shared" si="28"/>
        <v>Dairy wintering</v>
      </c>
      <c r="B80" s="367" t="s">
        <v>381</v>
      </c>
      <c r="C80" s="349"/>
      <c r="D80" s="349"/>
      <c r="E80" s="46" t="e">
        <f>VLOOKUP(A80,[1]Matrix!A:K,5,FALSE)</f>
        <v>#N/A</v>
      </c>
      <c r="F80" s="46" t="e">
        <f>VLOOKUP(A80,[1]Matrix!A:K,6,FALSE)</f>
        <v>#N/A</v>
      </c>
      <c r="G80" s="46" t="e">
        <f>VLOOKUP(A80,[1]Matrix!A:K,7,FALSE)</f>
        <v>#N/A</v>
      </c>
      <c r="H80" s="46" t="e">
        <f>VLOOKUP(A80,[1]Matrix!A:K,8,FALSE)</f>
        <v>#N/A</v>
      </c>
      <c r="I80" s="46" t="e">
        <f>VLOOKUP(A80,[1]Matrix!A:K,9,FALSE)</f>
        <v>#N/A</v>
      </c>
      <c r="J80" s="46" t="e">
        <f>VLOOKUP(A80,[1]Matrix!A:K,10,FALSE)</f>
        <v>#N/A</v>
      </c>
      <c r="K80" s="373"/>
      <c r="L80" s="373" t="e">
        <f t="shared" si="29"/>
        <v>#N/A</v>
      </c>
      <c r="M80" s="373" t="e">
        <f t="shared" si="30"/>
        <v>#N/A</v>
      </c>
      <c r="N80" s="373" t="e">
        <f t="shared" si="31"/>
        <v>#N/A</v>
      </c>
      <c r="O80" s="373" t="e">
        <f t="shared" si="32"/>
        <v>#N/A</v>
      </c>
      <c r="P80" s="373" t="e">
        <f t="shared" si="33"/>
        <v>#N/A</v>
      </c>
      <c r="Q80" s="374" t="e">
        <f t="shared" si="34"/>
        <v>#N/A</v>
      </c>
    </row>
    <row r="81" spans="1:17" s="347" customFormat="1" hidden="1" x14ac:dyDescent="0.3">
      <c r="A81" s="348" t="str">
        <f t="shared" si="28"/>
        <v>Dairy wintering</v>
      </c>
      <c r="B81" s="367" t="s">
        <v>381</v>
      </c>
      <c r="C81" s="349"/>
      <c r="D81" s="349"/>
      <c r="E81" s="46" t="e">
        <f>VLOOKUP(A81,[1]Matrix!A:K,5,FALSE)</f>
        <v>#N/A</v>
      </c>
      <c r="F81" s="46" t="e">
        <f>VLOOKUP(A81,[1]Matrix!A:K,6,FALSE)</f>
        <v>#N/A</v>
      </c>
      <c r="G81" s="46" t="e">
        <f>VLOOKUP(A81,[1]Matrix!A:K,7,FALSE)</f>
        <v>#N/A</v>
      </c>
      <c r="H81" s="46" t="e">
        <f>VLOOKUP(A81,[1]Matrix!A:K,8,FALSE)</f>
        <v>#N/A</v>
      </c>
      <c r="I81" s="46" t="e">
        <f>VLOOKUP(A81,[1]Matrix!A:K,9,FALSE)</f>
        <v>#N/A</v>
      </c>
      <c r="J81" s="46" t="e">
        <f>VLOOKUP(A81,[1]Matrix!A:K,10,FALSE)</f>
        <v>#N/A</v>
      </c>
      <c r="K81" s="373"/>
      <c r="L81" s="373" t="e">
        <f t="shared" si="29"/>
        <v>#N/A</v>
      </c>
      <c r="M81" s="373" t="e">
        <f t="shared" si="30"/>
        <v>#N/A</v>
      </c>
      <c r="N81" s="373" t="e">
        <f t="shared" si="31"/>
        <v>#N/A</v>
      </c>
      <c r="O81" s="373" t="e">
        <f t="shared" si="32"/>
        <v>#N/A</v>
      </c>
      <c r="P81" s="373" t="e">
        <f t="shared" si="33"/>
        <v>#N/A</v>
      </c>
      <c r="Q81" s="374" t="e">
        <f t="shared" si="34"/>
        <v>#N/A</v>
      </c>
    </row>
    <row r="82" spans="1:17" s="347" customFormat="1" hidden="1" x14ac:dyDescent="0.3">
      <c r="A82" s="348" t="str">
        <f t="shared" si="28"/>
        <v>Dairy wintering</v>
      </c>
      <c r="B82" s="367" t="s">
        <v>381</v>
      </c>
      <c r="C82" s="349"/>
      <c r="D82" s="349"/>
      <c r="E82" s="46" t="e">
        <f>VLOOKUP(A82,[1]Matrix!A:K,5,FALSE)</f>
        <v>#N/A</v>
      </c>
      <c r="F82" s="46" t="e">
        <f>VLOOKUP(A82,[1]Matrix!A:K,6,FALSE)</f>
        <v>#N/A</v>
      </c>
      <c r="G82" s="46" t="e">
        <f>VLOOKUP(A82,[1]Matrix!A:K,7,FALSE)</f>
        <v>#N/A</v>
      </c>
      <c r="H82" s="46" t="e">
        <f>VLOOKUP(A82,[1]Matrix!A:K,8,FALSE)</f>
        <v>#N/A</v>
      </c>
      <c r="I82" s="46" t="e">
        <f>VLOOKUP(A82,[1]Matrix!A:K,9,FALSE)</f>
        <v>#N/A</v>
      </c>
      <c r="J82" s="46" t="e">
        <f>VLOOKUP(A82,[1]Matrix!A:K,10,FALSE)</f>
        <v>#N/A</v>
      </c>
      <c r="K82" s="373"/>
      <c r="L82" s="373" t="e">
        <f t="shared" si="29"/>
        <v>#N/A</v>
      </c>
      <c r="M82" s="373" t="e">
        <f t="shared" si="30"/>
        <v>#N/A</v>
      </c>
      <c r="N82" s="373" t="e">
        <f t="shared" si="31"/>
        <v>#N/A</v>
      </c>
      <c r="O82" s="373" t="e">
        <f t="shared" si="32"/>
        <v>#N/A</v>
      </c>
      <c r="P82" s="373" t="e">
        <f t="shared" si="33"/>
        <v>#N/A</v>
      </c>
      <c r="Q82" s="374" t="e">
        <f t="shared" si="34"/>
        <v>#N/A</v>
      </c>
    </row>
    <row r="83" spans="1:17" s="347" customFormat="1" ht="18.600000000000001" hidden="1" thickBot="1" x14ac:dyDescent="0.4">
      <c r="A83" s="348" t="str">
        <f t="shared" si="28"/>
        <v/>
      </c>
      <c r="B83" s="619"/>
      <c r="C83" s="620"/>
      <c r="D83" s="620"/>
      <c r="E83" s="620"/>
      <c r="F83" s="620"/>
      <c r="G83" s="620"/>
      <c r="H83" s="620"/>
      <c r="I83" s="620"/>
      <c r="J83" s="620"/>
      <c r="K83" s="620"/>
      <c r="L83" s="620"/>
      <c r="M83" s="620"/>
      <c r="N83" s="620"/>
      <c r="O83" s="620"/>
      <c r="P83" s="620"/>
      <c r="Q83" s="621"/>
    </row>
    <row r="84" spans="1:17" s="347" customFormat="1" ht="15" thickBot="1" x14ac:dyDescent="0.35"/>
    <row r="85" spans="1:17" s="347" customFormat="1" ht="18.600000000000001" thickBot="1" x14ac:dyDescent="0.4">
      <c r="B85" s="619" t="s">
        <v>384</v>
      </c>
      <c r="C85" s="620"/>
      <c r="D85" s="620"/>
      <c r="E85" s="620"/>
      <c r="F85" s="620"/>
      <c r="G85" s="620"/>
      <c r="H85" s="620"/>
      <c r="I85" s="620"/>
      <c r="J85" s="620"/>
      <c r="K85" s="620"/>
      <c r="L85" s="620"/>
      <c r="M85" s="620"/>
      <c r="N85" s="620"/>
      <c r="O85" s="620"/>
      <c r="P85" s="620"/>
      <c r="Q85" s="621"/>
    </row>
    <row r="86" spans="1:17" s="347" customFormat="1" x14ac:dyDescent="0.3">
      <c r="B86" s="354"/>
      <c r="C86" s="352"/>
      <c r="D86" s="352"/>
      <c r="E86" s="389"/>
      <c r="F86" s="366" t="s">
        <v>385</v>
      </c>
      <c r="G86" s="366">
        <v>2025</v>
      </c>
      <c r="H86" s="366">
        <v>2030</v>
      </c>
      <c r="I86" s="390">
        <v>2035</v>
      </c>
      <c r="J86" s="352"/>
      <c r="K86" s="352"/>
      <c r="L86" s="352"/>
      <c r="M86" s="352"/>
      <c r="N86" s="352"/>
      <c r="O86" s="352"/>
      <c r="P86" s="352"/>
      <c r="Q86" s="353"/>
    </row>
    <row r="87" spans="1:17" s="347" customFormat="1" x14ac:dyDescent="0.3">
      <c r="B87" s="354"/>
      <c r="C87" s="352"/>
      <c r="D87" s="352"/>
      <c r="E87" s="359" t="s">
        <v>386</v>
      </c>
      <c r="F87" s="349"/>
      <c r="G87" s="349">
        <f>F87*0.85</f>
        <v>0</v>
      </c>
      <c r="H87" s="349">
        <f>F87*0.75</f>
        <v>0</v>
      </c>
      <c r="I87" s="350">
        <f>F87*0.64</f>
        <v>0</v>
      </c>
      <c r="J87" s="352"/>
      <c r="K87" s="352"/>
      <c r="L87" s="352"/>
      <c r="M87" s="352"/>
      <c r="N87" s="352"/>
      <c r="O87" s="352"/>
      <c r="P87" s="352"/>
      <c r="Q87" s="353"/>
    </row>
    <row r="88" spans="1:17" s="347" customFormat="1" ht="15" thickBot="1" x14ac:dyDescent="0.35">
      <c r="B88" s="354"/>
      <c r="C88" s="352"/>
      <c r="D88" s="352"/>
      <c r="E88" s="362" t="s">
        <v>387</v>
      </c>
      <c r="F88" s="365"/>
      <c r="G88" s="365">
        <f>F88</f>
        <v>0</v>
      </c>
      <c r="H88" s="365">
        <f>F88</f>
        <v>0</v>
      </c>
      <c r="I88" s="391">
        <f>F88</f>
        <v>0</v>
      </c>
      <c r="J88" s="352"/>
      <c r="K88" s="352"/>
      <c r="L88" s="352"/>
      <c r="M88" s="352"/>
      <c r="N88" s="352"/>
      <c r="O88" s="352"/>
      <c r="P88" s="352"/>
      <c r="Q88" s="353"/>
    </row>
    <row r="89" spans="1:17" s="347" customFormat="1" ht="15" thickBot="1" x14ac:dyDescent="0.35">
      <c r="B89" s="355"/>
      <c r="C89" s="356"/>
      <c r="D89" s="356"/>
      <c r="E89" s="386" t="s">
        <v>388</v>
      </c>
      <c r="F89" s="387"/>
      <c r="G89" s="387"/>
      <c r="H89" s="387"/>
      <c r="I89" s="388"/>
      <c r="J89" s="356"/>
      <c r="K89" s="356"/>
      <c r="L89" s="356"/>
      <c r="M89" s="356"/>
      <c r="N89" s="356"/>
      <c r="O89" s="356"/>
      <c r="P89" s="356"/>
      <c r="Q89" s="357"/>
    </row>
    <row r="90" spans="1:17" s="347" customFormat="1" x14ac:dyDescent="0.3"/>
  </sheetData>
  <mergeCells count="32">
    <mergeCell ref="K5:M5"/>
    <mergeCell ref="N5:O5"/>
    <mergeCell ref="P5:Q5"/>
    <mergeCell ref="B1:Q1"/>
    <mergeCell ref="B2:J2"/>
    <mergeCell ref="K2:Q2"/>
    <mergeCell ref="N4:O4"/>
    <mergeCell ref="P4:Q4"/>
    <mergeCell ref="K6:M6"/>
    <mergeCell ref="N6:O6"/>
    <mergeCell ref="P6:Q6"/>
    <mergeCell ref="K7:M7"/>
    <mergeCell ref="N7:O7"/>
    <mergeCell ref="P7:Q7"/>
    <mergeCell ref="B8:J8"/>
    <mergeCell ref="K8:M8"/>
    <mergeCell ref="N8:O8"/>
    <mergeCell ref="P8:Q8"/>
    <mergeCell ref="K10:M10"/>
    <mergeCell ref="N10:Q10"/>
    <mergeCell ref="B16:Q16"/>
    <mergeCell ref="K11:M11"/>
    <mergeCell ref="N11:Q11"/>
    <mergeCell ref="K12:L13"/>
    <mergeCell ref="M12:Q13"/>
    <mergeCell ref="B85:Q85"/>
    <mergeCell ref="B33:Q33"/>
    <mergeCell ref="B49:Q49"/>
    <mergeCell ref="B50:Q50"/>
    <mergeCell ref="B66:Q66"/>
    <mergeCell ref="B67:Q67"/>
    <mergeCell ref="B83:Q83"/>
  </mergeCells>
  <conditionalFormatting sqref="I6 N5:N8 P5:P8">
    <cfRule type="cellIs" dxfId="34" priority="1" operator="greaterThan">
      <formula>0</formula>
    </cfRule>
    <cfRule type="cellIs" dxfId="33" priority="2" operator="lessThan">
      <formula>0</formula>
    </cfRule>
  </conditionalFormatting>
  <dataValidations count="3">
    <dataValidation type="list" allowBlank="1" showInputMessage="1" showErrorMessage="1" sqref="B21:B33 B38:B50 B56:B67 B72:B83" xr:uid="{21E1F9EF-60B5-4EAE-850A-2ABF0A1C1A05}">
      <formula1>landuse</formula1>
    </dataValidation>
    <dataValidation type="list" allowBlank="1" showInputMessage="1" showErrorMessage="1" sqref="C21:C33 C38:C50 C56:C67 C72:C83" xr:uid="{4251CE2C-F3F9-4060-B5E6-DA8F182DF1F9}">
      <formula1>irrigation</formula1>
    </dataValidation>
    <dataValidation type="list" allowBlank="1" showInputMessage="1" showErrorMessage="1" sqref="D21:D33 D38:D50 D56:D67 D72:D83" xr:uid="{C02A8944-55AC-450B-9089-EBF270E7712E}">
      <formula1>soil</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8C529-06C0-4EC9-804F-22E9041F7CA5}">
  <sheetPr>
    <tabColor rgb="FF00B0F0"/>
  </sheetPr>
  <dimension ref="A1:J12"/>
  <sheetViews>
    <sheetView tabSelected="1" workbookViewId="0">
      <selection activeCell="F15" sqref="F15"/>
    </sheetView>
  </sheetViews>
  <sheetFormatPr defaultRowHeight="14.4" x14ac:dyDescent="0.3"/>
  <cols>
    <col min="1" max="1" width="26.6640625" bestFit="1" customWidth="1"/>
    <col min="2" max="2" width="9.88671875" bestFit="1" customWidth="1"/>
    <col min="3" max="3" width="7" customWidth="1"/>
    <col min="4" max="4" width="36.88671875" customWidth="1"/>
    <col min="6" max="6" width="26.6640625" customWidth="1"/>
    <col min="7" max="7" width="97.88671875" customWidth="1"/>
  </cols>
  <sheetData>
    <row r="1" spans="1:10" ht="31.8" thickBot="1" x14ac:dyDescent="0.65">
      <c r="A1" s="650" t="s">
        <v>389</v>
      </c>
      <c r="B1" s="651"/>
      <c r="C1" s="651"/>
      <c r="D1" s="651"/>
      <c r="E1" s="651"/>
      <c r="F1" s="652"/>
      <c r="G1" s="666" t="s">
        <v>111</v>
      </c>
      <c r="H1" s="667"/>
      <c r="I1" s="667"/>
      <c r="J1" s="667"/>
    </row>
    <row r="2" spans="1:10" ht="15" thickBot="1" x14ac:dyDescent="0.35">
      <c r="A2" s="31"/>
      <c r="B2" s="29"/>
      <c r="C2" s="29"/>
      <c r="D2" s="678"/>
      <c r="E2" s="678"/>
      <c r="F2" s="679"/>
    </row>
    <row r="3" spans="1:10" ht="15" thickBot="1" x14ac:dyDescent="0.35">
      <c r="A3" s="43"/>
      <c r="B3" s="44" t="s">
        <v>390</v>
      </c>
      <c r="C3" s="44" t="s">
        <v>391</v>
      </c>
      <c r="D3" s="520" t="s">
        <v>392</v>
      </c>
      <c r="E3" s="520"/>
      <c r="F3" s="521"/>
    </row>
    <row r="4" spans="1:10" ht="226.95" customHeight="1" thickBot="1" x14ac:dyDescent="0.35">
      <c r="A4" s="122" t="s">
        <v>393</v>
      </c>
      <c r="B4" s="123">
        <v>15</v>
      </c>
      <c r="C4" s="123"/>
      <c r="D4" s="676"/>
      <c r="E4" s="676"/>
      <c r="F4" s="677"/>
      <c r="G4" s="664" t="s">
        <v>394</v>
      </c>
      <c r="H4" s="665"/>
      <c r="I4" s="665"/>
      <c r="J4" s="665"/>
    </row>
    <row r="5" spans="1:10" ht="30.6" customHeight="1" x14ac:dyDescent="0.3">
      <c r="A5" s="671" t="s">
        <v>395</v>
      </c>
      <c r="B5" s="668">
        <v>50</v>
      </c>
      <c r="C5" s="668"/>
      <c r="D5" s="126" t="s">
        <v>98</v>
      </c>
      <c r="E5" s="45" t="s">
        <v>99</v>
      </c>
      <c r="F5" s="125" t="s">
        <v>100</v>
      </c>
      <c r="G5" s="662" t="s">
        <v>396</v>
      </c>
      <c r="H5" s="663"/>
      <c r="I5" s="663"/>
      <c r="J5" s="663"/>
    </row>
    <row r="6" spans="1:10" x14ac:dyDescent="0.3">
      <c r="A6" s="672"/>
      <c r="B6" s="669"/>
      <c r="C6" s="669"/>
      <c r="D6" s="120" t="s">
        <v>397</v>
      </c>
      <c r="E6" s="124"/>
      <c r="F6" s="127" t="s">
        <v>398</v>
      </c>
      <c r="G6" s="662"/>
      <c r="H6" s="663"/>
      <c r="I6" s="663"/>
      <c r="J6" s="663"/>
    </row>
    <row r="7" spans="1:10" x14ac:dyDescent="0.3">
      <c r="A7" s="672"/>
      <c r="B7" s="669"/>
      <c r="C7" s="669"/>
      <c r="D7" s="120" t="s">
        <v>399</v>
      </c>
      <c r="E7" s="124"/>
      <c r="F7" s="127" t="s">
        <v>163</v>
      </c>
      <c r="G7" s="662"/>
      <c r="H7" s="663"/>
      <c r="I7" s="663"/>
      <c r="J7" s="663"/>
    </row>
    <row r="8" spans="1:10" x14ac:dyDescent="0.3">
      <c r="A8" s="672"/>
      <c r="B8" s="669"/>
      <c r="C8" s="669"/>
      <c r="D8" s="120" t="s">
        <v>400</v>
      </c>
      <c r="E8" s="124"/>
      <c r="F8" s="127" t="s">
        <v>401</v>
      </c>
      <c r="G8" s="662"/>
      <c r="H8" s="663"/>
      <c r="I8" s="663"/>
      <c r="J8" s="663"/>
    </row>
    <row r="9" spans="1:10" x14ac:dyDescent="0.3">
      <c r="A9" s="672"/>
      <c r="B9" s="669"/>
      <c r="C9" s="669"/>
      <c r="D9" s="120" t="s">
        <v>402</v>
      </c>
      <c r="E9" s="124"/>
      <c r="F9" s="127" t="s">
        <v>403</v>
      </c>
      <c r="G9" s="662"/>
      <c r="H9" s="663"/>
      <c r="I9" s="663"/>
      <c r="J9" s="663"/>
    </row>
    <row r="10" spans="1:10" ht="50.4" customHeight="1" thickBot="1" x14ac:dyDescent="0.35">
      <c r="A10" s="673"/>
      <c r="B10" s="670"/>
      <c r="C10" s="670"/>
      <c r="D10" s="455"/>
      <c r="E10" s="455"/>
      <c r="F10" s="456"/>
      <c r="G10" s="662"/>
      <c r="H10" s="663"/>
      <c r="I10" s="663"/>
      <c r="J10" s="663"/>
    </row>
    <row r="11" spans="1:10" ht="21.6" thickBot="1" x14ac:dyDescent="0.45">
      <c r="A11" s="36" t="s">
        <v>369</v>
      </c>
      <c r="B11" s="110">
        <f>SUM(B4:B5)</f>
        <v>65</v>
      </c>
      <c r="C11" s="110">
        <f>SUM(C4:C10)</f>
        <v>0</v>
      </c>
      <c r="D11" s="674"/>
      <c r="E11" s="674"/>
      <c r="F11" s="675"/>
    </row>
    <row r="12" spans="1:10" x14ac:dyDescent="0.3">
      <c r="B12" s="27"/>
      <c r="C12" s="667"/>
      <c r="D12" s="667"/>
    </row>
  </sheetData>
  <mergeCells count="13">
    <mergeCell ref="A1:F1"/>
    <mergeCell ref="G5:J10"/>
    <mergeCell ref="G4:J4"/>
    <mergeCell ref="G1:J1"/>
    <mergeCell ref="C12:D12"/>
    <mergeCell ref="B5:B10"/>
    <mergeCell ref="C5:C10"/>
    <mergeCell ref="A5:A10"/>
    <mergeCell ref="D11:F11"/>
    <mergeCell ref="D10:F10"/>
    <mergeCell ref="D4:F4"/>
    <mergeCell ref="D3:F3"/>
    <mergeCell ref="D2:F2"/>
  </mergeCells>
  <conditionalFormatting sqref="D5">
    <cfRule type="cellIs" dxfId="32" priority="19" operator="equal">
      <formula>"Medium"</formula>
    </cfRule>
    <cfRule type="cellIs" dxfId="31" priority="20" operator="equal">
      <formula>"High"</formula>
    </cfRule>
    <cfRule type="cellIs" dxfId="30" priority="21" operator="equal">
      <formula>"Low"</formula>
    </cfRule>
  </conditionalFormatting>
  <conditionalFormatting sqref="D6:E6">
    <cfRule type="cellIs" dxfId="29" priority="16" operator="equal">
      <formula>"Medium"</formula>
    </cfRule>
    <cfRule type="cellIs" dxfId="28" priority="17" operator="equal">
      <formula>"High"</formula>
    </cfRule>
    <cfRule type="cellIs" dxfId="27" priority="18" operator="equal">
      <formula>"Low"</formula>
    </cfRule>
  </conditionalFormatting>
  <conditionalFormatting sqref="D7:E7">
    <cfRule type="cellIs" dxfId="26" priority="13" operator="equal">
      <formula>"Medium"</formula>
    </cfRule>
    <cfRule type="cellIs" dxfId="25" priority="14" operator="equal">
      <formula>"High"</formula>
    </cfRule>
    <cfRule type="cellIs" dxfId="24" priority="15" operator="equal">
      <formula>"Low"</formula>
    </cfRule>
  </conditionalFormatting>
  <conditionalFormatting sqref="D8:E8">
    <cfRule type="cellIs" dxfId="23" priority="10" operator="equal">
      <formula>"Medium"</formula>
    </cfRule>
    <cfRule type="cellIs" dxfId="22" priority="11" operator="equal">
      <formula>"High"</formula>
    </cfRule>
    <cfRule type="cellIs" dxfId="21" priority="12" operator="equal">
      <formula>"Low"</formula>
    </cfRule>
  </conditionalFormatting>
  <conditionalFormatting sqref="D9:E9">
    <cfRule type="cellIs" dxfId="20" priority="7" operator="equal">
      <formula>"Medium"</formula>
    </cfRule>
    <cfRule type="cellIs" dxfId="19" priority="8" operator="equal">
      <formula>"High"</formula>
    </cfRule>
    <cfRule type="cellIs" dxfId="18" priority="9" operator="equal">
      <formula>"Low"</formula>
    </cfRule>
  </conditionalFormatting>
  <conditionalFormatting sqref="F6:F9">
    <cfRule type="cellIs" dxfId="17" priority="1" operator="equal">
      <formula>"Medium"</formula>
    </cfRule>
    <cfRule type="cellIs" dxfId="16" priority="2" operator="equal">
      <formula>"High"</formula>
    </cfRule>
    <cfRule type="cellIs" dxfId="15" priority="3" operator="equal">
      <formula>"Low"</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DA145E2-E11B-476D-A2DC-0A7A250257BE}">
          <x14:formula1>
            <xm:f>Sheet9!$C$38:$C$41</xm:f>
          </x14:formula1>
          <xm:sqref>F6:F9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DF075-97CB-4774-8201-BB740C32EC49}">
  <sheetPr>
    <tabColor rgb="FF00B0F0"/>
  </sheetPr>
  <dimension ref="A1:O13"/>
  <sheetViews>
    <sheetView workbookViewId="0">
      <selection activeCell="N36" sqref="N36"/>
    </sheetView>
  </sheetViews>
  <sheetFormatPr defaultRowHeight="14.4" x14ac:dyDescent="0.3"/>
  <cols>
    <col min="1" max="1" width="29.21875" style="347" customWidth="1"/>
    <col min="2" max="2" width="17.88671875" customWidth="1"/>
    <col min="3" max="3" width="17.88671875" style="347" customWidth="1"/>
    <col min="4" max="5" width="17.88671875" customWidth="1"/>
  </cols>
  <sheetData>
    <row r="1" spans="1:15" ht="31.8" thickBot="1" x14ac:dyDescent="0.65">
      <c r="B1" s="650" t="s">
        <v>585</v>
      </c>
      <c r="C1" s="651"/>
      <c r="D1" s="651"/>
      <c r="E1" s="652"/>
    </row>
    <row r="2" spans="1:15" ht="15" thickBot="1" x14ac:dyDescent="0.35">
      <c r="B2" s="397" t="s">
        <v>235</v>
      </c>
      <c r="C2" s="398" t="s">
        <v>580</v>
      </c>
      <c r="D2" s="398" t="s">
        <v>581</v>
      </c>
      <c r="E2" s="418" t="s">
        <v>582</v>
      </c>
      <c r="G2" t="s">
        <v>586</v>
      </c>
    </row>
    <row r="3" spans="1:15" s="347" customFormat="1" x14ac:dyDescent="0.3">
      <c r="A3" s="420" t="s">
        <v>578</v>
      </c>
      <c r="B3" s="417"/>
      <c r="C3" s="417"/>
      <c r="D3" s="417"/>
      <c r="E3" s="417"/>
      <c r="G3"/>
      <c r="H3"/>
      <c r="I3"/>
      <c r="J3"/>
      <c r="K3"/>
      <c r="L3"/>
      <c r="M3"/>
      <c r="N3"/>
      <c r="O3"/>
    </row>
    <row r="4" spans="1:15" x14ac:dyDescent="0.3">
      <c r="A4" s="421" t="s">
        <v>574</v>
      </c>
      <c r="B4" s="400"/>
      <c r="C4" s="400"/>
      <c r="D4" s="416"/>
      <c r="E4" s="419"/>
    </row>
    <row r="5" spans="1:15" x14ac:dyDescent="0.3">
      <c r="A5" s="421" t="s">
        <v>575</v>
      </c>
      <c r="B5" s="400"/>
      <c r="C5" s="400"/>
      <c r="D5" s="416"/>
      <c r="E5" s="419"/>
      <c r="G5" s="347"/>
      <c r="H5" s="347"/>
      <c r="I5" s="347"/>
      <c r="J5" s="347"/>
      <c r="K5" s="347"/>
      <c r="L5" s="347"/>
      <c r="M5" s="347"/>
      <c r="N5" s="347"/>
      <c r="O5" s="347"/>
    </row>
    <row r="6" spans="1:15" x14ac:dyDescent="0.3">
      <c r="A6" s="421"/>
      <c r="B6" s="423"/>
      <c r="C6" s="423"/>
      <c r="D6" s="424"/>
      <c r="E6" s="425"/>
    </row>
    <row r="7" spans="1:15" s="347" customFormat="1" x14ac:dyDescent="0.3">
      <c r="A7" s="422" t="s">
        <v>579</v>
      </c>
      <c r="B7" s="400"/>
      <c r="C7" s="400"/>
      <c r="D7" s="416"/>
      <c r="E7" s="419"/>
      <c r="G7"/>
      <c r="H7"/>
      <c r="I7"/>
      <c r="J7"/>
      <c r="K7"/>
      <c r="L7"/>
      <c r="M7"/>
      <c r="N7"/>
      <c r="O7"/>
    </row>
    <row r="8" spans="1:15" x14ac:dyDescent="0.3">
      <c r="A8" s="421" t="s">
        <v>576</v>
      </c>
      <c r="B8" s="400"/>
      <c r="C8" s="400"/>
      <c r="D8" s="416"/>
      <c r="E8" s="419"/>
    </row>
    <row r="9" spans="1:15" x14ac:dyDescent="0.3">
      <c r="A9" s="421" t="s">
        <v>577</v>
      </c>
      <c r="B9" s="400"/>
      <c r="C9" s="400"/>
      <c r="D9" s="416"/>
      <c r="E9" s="419"/>
      <c r="G9" s="347"/>
      <c r="H9" s="347"/>
      <c r="I9" s="347"/>
      <c r="J9" s="347"/>
      <c r="K9" s="347"/>
      <c r="L9" s="347"/>
      <c r="M9" s="347"/>
      <c r="N9" s="347"/>
      <c r="O9" s="347"/>
    </row>
    <row r="10" spans="1:15" x14ac:dyDescent="0.3">
      <c r="A10" s="421"/>
      <c r="B10" s="423"/>
      <c r="C10" s="423"/>
      <c r="D10" s="424"/>
      <c r="E10" s="425"/>
    </row>
    <row r="11" spans="1:15" s="347" customFormat="1" x14ac:dyDescent="0.3">
      <c r="A11" s="422" t="s">
        <v>369</v>
      </c>
      <c r="B11" s="421">
        <f>SUM(B4+B5)-(B8+B9)</f>
        <v>0</v>
      </c>
      <c r="C11" s="421">
        <f t="shared" ref="C11:E11" si="0">SUM(C4+C5)-(C8+C9)</f>
        <v>0</v>
      </c>
      <c r="D11" s="421">
        <f t="shared" si="0"/>
        <v>0</v>
      </c>
      <c r="E11" s="421">
        <f t="shared" si="0"/>
        <v>0</v>
      </c>
      <c r="G11"/>
      <c r="H11"/>
      <c r="I11"/>
      <c r="J11"/>
      <c r="K11"/>
      <c r="L11"/>
      <c r="M11"/>
      <c r="N11"/>
      <c r="O11"/>
    </row>
    <row r="12" spans="1:15" x14ac:dyDescent="0.3">
      <c r="A12" s="422" t="s">
        <v>583</v>
      </c>
      <c r="B12" s="680">
        <f>AVERAGE(B11:D11)</f>
        <v>0</v>
      </c>
      <c r="C12" s="680"/>
      <c r="D12" s="680"/>
      <c r="E12" s="423">
        <f>E11</f>
        <v>0</v>
      </c>
    </row>
    <row r="13" spans="1:15" x14ac:dyDescent="0.3">
      <c r="A13" s="681" t="s">
        <v>584</v>
      </c>
      <c r="B13" s="682"/>
      <c r="C13" s="682"/>
      <c r="D13" s="682"/>
      <c r="E13" s="423">
        <f>E12-B12</f>
        <v>0</v>
      </c>
    </row>
  </sheetData>
  <mergeCells count="3">
    <mergeCell ref="B1:E1"/>
    <mergeCell ref="B12:D12"/>
    <mergeCell ref="A13:D13"/>
  </mergeCells>
  <conditionalFormatting sqref="D4:D10">
    <cfRule type="cellIs" dxfId="14" priority="4" operator="equal">
      <formula>"Medium"</formula>
    </cfRule>
    <cfRule type="cellIs" dxfId="13" priority="5" operator="equal">
      <formula>"High"</formula>
    </cfRule>
    <cfRule type="cellIs" dxfId="12" priority="6" operator="equal">
      <formula>"Low"</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08B0-D2BF-437C-ABFD-03FB028958DB}">
  <sheetPr>
    <tabColor rgb="FF00B0F0"/>
  </sheetPr>
  <dimension ref="A1:G10"/>
  <sheetViews>
    <sheetView workbookViewId="0">
      <selection sqref="A1:E10"/>
    </sheetView>
  </sheetViews>
  <sheetFormatPr defaultRowHeight="14.4" x14ac:dyDescent="0.3"/>
  <cols>
    <col min="1" max="1" width="17.33203125" customWidth="1"/>
    <col min="2" max="2" width="26.44140625" customWidth="1"/>
    <col min="3" max="3" width="25.33203125" customWidth="1"/>
    <col min="4" max="4" width="17.5546875" customWidth="1"/>
  </cols>
  <sheetData>
    <row r="1" spans="1:7" ht="31.8" thickBot="1" x14ac:dyDescent="0.65">
      <c r="A1" s="650" t="s">
        <v>404</v>
      </c>
      <c r="B1" s="651"/>
      <c r="C1" s="651"/>
      <c r="D1" s="651"/>
      <c r="E1" s="652"/>
    </row>
    <row r="2" spans="1:7" ht="21.6" thickBot="1" x14ac:dyDescent="0.45">
      <c r="A2" s="683" t="s">
        <v>405</v>
      </c>
      <c r="B2" s="684"/>
      <c r="C2" s="685" t="s">
        <v>406</v>
      </c>
      <c r="D2" s="685"/>
      <c r="E2" s="684"/>
    </row>
    <row r="3" spans="1:7" ht="15" thickBot="1" x14ac:dyDescent="0.35">
      <c r="A3" s="173" t="s">
        <v>407</v>
      </c>
      <c r="B3" s="175" t="s">
        <v>408</v>
      </c>
      <c r="C3" s="176" t="s">
        <v>407</v>
      </c>
      <c r="D3" s="174" t="s">
        <v>93</v>
      </c>
      <c r="E3" s="175" t="s">
        <v>408</v>
      </c>
      <c r="G3" s="238" t="s">
        <v>409</v>
      </c>
    </row>
    <row r="4" spans="1:7" x14ac:dyDescent="0.3">
      <c r="A4" s="180"/>
      <c r="B4" s="239"/>
      <c r="C4" s="240"/>
      <c r="D4" s="241"/>
      <c r="E4" s="239"/>
      <c r="G4" t="s">
        <v>410</v>
      </c>
    </row>
    <row r="5" spans="1:7" x14ac:dyDescent="0.3">
      <c r="A5" s="180"/>
      <c r="B5" s="239"/>
      <c r="C5" s="242"/>
      <c r="D5" s="241"/>
      <c r="E5" s="239"/>
      <c r="G5" t="s">
        <v>411</v>
      </c>
    </row>
    <row r="6" spans="1:7" x14ac:dyDescent="0.3">
      <c r="A6" s="183"/>
      <c r="B6" s="239"/>
      <c r="C6" s="242"/>
      <c r="D6" s="241"/>
      <c r="E6" s="239"/>
      <c r="G6" t="s">
        <v>412</v>
      </c>
    </row>
    <row r="7" spans="1:7" x14ac:dyDescent="0.3">
      <c r="A7" s="183"/>
      <c r="B7" s="239"/>
      <c r="C7" s="242"/>
      <c r="D7" s="241"/>
      <c r="E7" s="239"/>
      <c r="G7" t="s">
        <v>413</v>
      </c>
    </row>
    <row r="8" spans="1:7" x14ac:dyDescent="0.3">
      <c r="A8" s="183"/>
      <c r="B8" s="239"/>
      <c r="C8" s="242"/>
      <c r="D8" s="241"/>
      <c r="E8" s="239"/>
      <c r="G8" t="s">
        <v>414</v>
      </c>
    </row>
    <row r="9" spans="1:7" x14ac:dyDescent="0.3">
      <c r="A9" s="183"/>
      <c r="B9" s="239"/>
      <c r="C9" s="242"/>
      <c r="D9" s="241"/>
      <c r="E9" s="239"/>
      <c r="G9" t="s">
        <v>415</v>
      </c>
    </row>
    <row r="10" spans="1:7" ht="15" thickBot="1" x14ac:dyDescent="0.35">
      <c r="A10" s="186"/>
      <c r="B10" s="243"/>
      <c r="C10" s="244"/>
      <c r="D10" s="245"/>
      <c r="E10" s="243"/>
    </row>
  </sheetData>
  <mergeCells count="3">
    <mergeCell ref="A1:E1"/>
    <mergeCell ref="A2:B2"/>
    <mergeCell ref="C2:E2"/>
  </mergeCells>
  <conditionalFormatting sqref="B4:B10">
    <cfRule type="cellIs" dxfId="11" priority="4" operator="equal">
      <formula>"Medium"</formula>
    </cfRule>
    <cfRule type="cellIs" dxfId="10" priority="5" operator="equal">
      <formula>"High"</formula>
    </cfRule>
    <cfRule type="cellIs" dxfId="9" priority="6" operator="equal">
      <formula>"Low"</formula>
    </cfRule>
  </conditionalFormatting>
  <conditionalFormatting sqref="E4:E10">
    <cfRule type="cellIs" dxfId="8" priority="1" operator="equal">
      <formula>"Medium"</formula>
    </cfRule>
    <cfRule type="cellIs" dxfId="7" priority="2" operator="equal">
      <formula>"High"</formula>
    </cfRule>
    <cfRule type="cellIs" dxfId="6" priority="3" operator="equal">
      <formula>"Low"</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1AF3-1161-4236-822B-5554AC27BCDE}">
  <sheetPr>
    <tabColor rgb="FF00B0F0"/>
  </sheetPr>
  <dimension ref="A1:D10"/>
  <sheetViews>
    <sheetView workbookViewId="0">
      <selection activeCell="E35" sqref="E35"/>
    </sheetView>
  </sheetViews>
  <sheetFormatPr defaultRowHeight="14.4" x14ac:dyDescent="0.3"/>
  <cols>
    <col min="1" max="1" width="9" customWidth="1"/>
    <col min="2" max="2" width="13" customWidth="1"/>
    <col min="4" max="4" width="27.33203125" customWidth="1"/>
  </cols>
  <sheetData>
    <row r="1" spans="1:4" ht="31.8" thickBot="1" x14ac:dyDescent="0.65">
      <c r="A1" s="650" t="s">
        <v>416</v>
      </c>
      <c r="B1" s="651"/>
      <c r="C1" s="651"/>
      <c r="D1" s="652"/>
    </row>
    <row r="2" spans="1:4" ht="21.6" thickBot="1" x14ac:dyDescent="0.45">
      <c r="A2" s="683" t="s">
        <v>417</v>
      </c>
      <c r="B2" s="684"/>
      <c r="C2" s="685" t="s">
        <v>418</v>
      </c>
      <c r="D2" s="684"/>
    </row>
    <row r="3" spans="1:4" ht="15" thickBot="1" x14ac:dyDescent="0.35">
      <c r="A3" s="169" t="s">
        <v>419</v>
      </c>
      <c r="B3" s="171" t="s">
        <v>369</v>
      </c>
      <c r="C3" s="170" t="s">
        <v>419</v>
      </c>
      <c r="D3" s="171" t="s">
        <v>369</v>
      </c>
    </row>
    <row r="4" spans="1:4" ht="21" x14ac:dyDescent="0.3">
      <c r="A4" s="177"/>
      <c r="B4" s="179">
        <f>SUM(A4:A10)</f>
        <v>0</v>
      </c>
      <c r="C4" s="178"/>
      <c r="D4" s="179">
        <f>SUM(C4:C10)</f>
        <v>0</v>
      </c>
    </row>
    <row r="5" spans="1:4" x14ac:dyDescent="0.3">
      <c r="A5" s="181"/>
      <c r="B5" s="236"/>
      <c r="C5" s="182"/>
      <c r="D5" s="236"/>
    </row>
    <row r="6" spans="1:4" x14ac:dyDescent="0.3">
      <c r="A6" s="181"/>
      <c r="B6" s="236"/>
      <c r="C6" s="182"/>
      <c r="D6" s="236"/>
    </row>
    <row r="7" spans="1:4" x14ac:dyDescent="0.3">
      <c r="A7" s="181"/>
      <c r="B7" s="236"/>
      <c r="C7" s="182"/>
      <c r="D7" s="236"/>
    </row>
    <row r="8" spans="1:4" x14ac:dyDescent="0.3">
      <c r="A8" s="181"/>
      <c r="B8" s="236"/>
      <c r="C8" s="182"/>
      <c r="D8" s="236"/>
    </row>
    <row r="9" spans="1:4" x14ac:dyDescent="0.3">
      <c r="A9" s="181"/>
      <c r="B9" s="236"/>
      <c r="C9" s="182"/>
      <c r="D9" s="236"/>
    </row>
    <row r="10" spans="1:4" ht="15" thickBot="1" x14ac:dyDescent="0.35">
      <c r="A10" s="184"/>
      <c r="B10" s="237"/>
      <c r="C10" s="185"/>
      <c r="D10" s="237"/>
    </row>
  </sheetData>
  <mergeCells count="3">
    <mergeCell ref="A1:D1"/>
    <mergeCell ref="A2:B2"/>
    <mergeCell ref="C2:D2"/>
  </mergeCells>
  <conditionalFormatting sqref="D4">
    <cfRule type="cellIs" dxfId="5" priority="1" operator="lessThan">
      <formula>$AB$4</formula>
    </cfRule>
    <cfRule type="cellIs" dxfId="4" priority="2" operator="greaterThan">
      <formula>$AB$4</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7E20C-401D-4C49-9C52-C5EE5F58A246}">
  <sheetPr>
    <tabColor rgb="FF00B0F0"/>
  </sheetPr>
  <dimension ref="A1:AO23"/>
  <sheetViews>
    <sheetView zoomScale="80" zoomScaleNormal="80" workbookViewId="0">
      <selection activeCell="AD44" sqref="AD44"/>
    </sheetView>
  </sheetViews>
  <sheetFormatPr defaultRowHeight="14.4" x14ac:dyDescent="0.3"/>
  <cols>
    <col min="1" max="1" width="5.5546875" bestFit="1" customWidth="1"/>
    <col min="4" max="4" width="0" hidden="1" customWidth="1"/>
    <col min="5" max="5" width="18.44140625" customWidth="1"/>
    <col min="6" max="6" width="5.5546875" bestFit="1" customWidth="1"/>
    <col min="9" max="9" width="0" hidden="1" customWidth="1"/>
    <col min="10" max="10" width="18.6640625" customWidth="1"/>
    <col min="11" max="11" width="5.5546875" bestFit="1" customWidth="1"/>
    <col min="14" max="14" width="0" hidden="1" customWidth="1"/>
    <col min="15" max="15" width="19.33203125" customWidth="1"/>
    <col min="16" max="16" width="5.5546875" bestFit="1" customWidth="1"/>
    <col min="19" max="19" width="0" hidden="1" customWidth="1"/>
    <col min="20" max="20" width="18.109375" customWidth="1"/>
    <col min="21" max="21" width="5.5546875" bestFit="1" customWidth="1"/>
    <col min="24" max="24" width="0" hidden="1" customWidth="1"/>
    <col min="25" max="25" width="18.6640625" customWidth="1"/>
    <col min="26" max="26" width="5.5546875" bestFit="1" customWidth="1"/>
    <col min="29" max="29" width="8.88671875" hidden="1" customWidth="1"/>
    <col min="30" max="30" width="20.6640625" customWidth="1"/>
    <col min="31" max="31" width="5.5546875" bestFit="1" customWidth="1"/>
    <col min="34" max="34" width="0" hidden="1" customWidth="1"/>
    <col min="35" max="35" width="20.6640625" customWidth="1"/>
    <col min="37" max="40" width="13.6640625" customWidth="1"/>
    <col min="42" max="42" width="37.109375" customWidth="1"/>
    <col min="44" max="44" width="53.6640625" customWidth="1"/>
    <col min="45" max="45" width="13.44140625" customWidth="1"/>
  </cols>
  <sheetData>
    <row r="1" spans="1:41" ht="24" thickBot="1" x14ac:dyDescent="0.5">
      <c r="A1" s="686" t="s">
        <v>420</v>
      </c>
      <c r="B1" s="686"/>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7"/>
    </row>
    <row r="2" spans="1:41" ht="21.6" thickBot="1" x14ac:dyDescent="0.45">
      <c r="A2" s="688" t="s">
        <v>421</v>
      </c>
      <c r="B2" s="689"/>
      <c r="C2" s="689"/>
      <c r="D2" s="689"/>
      <c r="E2" s="690"/>
      <c r="F2" s="688" t="s">
        <v>422</v>
      </c>
      <c r="G2" s="689"/>
      <c r="H2" s="689"/>
      <c r="I2" s="689"/>
      <c r="J2" s="690"/>
      <c r="K2" s="688" t="s">
        <v>423</v>
      </c>
      <c r="L2" s="689"/>
      <c r="M2" s="689"/>
      <c r="N2" s="689"/>
      <c r="O2" s="690"/>
      <c r="P2" s="688" t="s">
        <v>424</v>
      </c>
      <c r="Q2" s="689"/>
      <c r="R2" s="689"/>
      <c r="S2" s="689"/>
      <c r="T2" s="690"/>
      <c r="U2" s="688" t="s">
        <v>425</v>
      </c>
      <c r="V2" s="689"/>
      <c r="W2" s="689"/>
      <c r="X2" s="689"/>
      <c r="Y2" s="690"/>
      <c r="Z2" s="688" t="s">
        <v>426</v>
      </c>
      <c r="AA2" s="689"/>
      <c r="AB2" s="689"/>
      <c r="AC2" s="689"/>
      <c r="AD2" s="690"/>
      <c r="AE2" s="688" t="s">
        <v>427</v>
      </c>
      <c r="AF2" s="689"/>
      <c r="AG2" s="689"/>
      <c r="AH2" s="689"/>
      <c r="AI2" s="690"/>
      <c r="AO2" s="168"/>
    </row>
    <row r="3" spans="1:41" ht="29.4" thickBot="1" x14ac:dyDescent="0.35">
      <c r="A3" s="145" t="s">
        <v>428</v>
      </c>
      <c r="B3" s="146" t="s">
        <v>429</v>
      </c>
      <c r="C3" s="146" t="s">
        <v>430</v>
      </c>
      <c r="D3" s="147"/>
      <c r="E3" s="150" t="s">
        <v>431</v>
      </c>
      <c r="F3" s="145" t="s">
        <v>428</v>
      </c>
      <c r="G3" s="146" t="s">
        <v>429</v>
      </c>
      <c r="H3" s="146" t="s">
        <v>430</v>
      </c>
      <c r="I3" s="147"/>
      <c r="J3" s="150" t="s">
        <v>431</v>
      </c>
      <c r="K3" s="145" t="s">
        <v>428</v>
      </c>
      <c r="L3" s="146" t="s">
        <v>429</v>
      </c>
      <c r="M3" s="146" t="s">
        <v>430</v>
      </c>
      <c r="N3" s="147"/>
      <c r="O3" s="150" t="s">
        <v>431</v>
      </c>
      <c r="P3" s="145" t="s">
        <v>428</v>
      </c>
      <c r="Q3" s="146" t="s">
        <v>429</v>
      </c>
      <c r="R3" s="146" t="s">
        <v>430</v>
      </c>
      <c r="S3" s="147"/>
      <c r="T3" s="148" t="s">
        <v>431</v>
      </c>
      <c r="U3" s="145" t="s">
        <v>428</v>
      </c>
      <c r="V3" s="146" t="s">
        <v>429</v>
      </c>
      <c r="W3" s="146" t="s">
        <v>430</v>
      </c>
      <c r="X3" s="147"/>
      <c r="Y3" s="150" t="s">
        <v>431</v>
      </c>
      <c r="Z3" s="145" t="s">
        <v>428</v>
      </c>
      <c r="AA3" s="146" t="s">
        <v>429</v>
      </c>
      <c r="AB3" s="146" t="s">
        <v>430</v>
      </c>
      <c r="AC3" s="147"/>
      <c r="AD3" s="150" t="s">
        <v>431</v>
      </c>
      <c r="AE3" s="145" t="s">
        <v>428</v>
      </c>
      <c r="AF3" s="146" t="s">
        <v>429</v>
      </c>
      <c r="AG3" s="146" t="s">
        <v>430</v>
      </c>
      <c r="AH3" s="147"/>
      <c r="AI3" s="148" t="s">
        <v>431</v>
      </c>
      <c r="AK3" t="s">
        <v>587</v>
      </c>
      <c r="AO3" s="172"/>
    </row>
    <row r="4" spans="1:41" ht="21.6" thickBot="1" x14ac:dyDescent="0.35">
      <c r="A4" s="149">
        <v>1</v>
      </c>
      <c r="B4" s="144"/>
      <c r="C4" s="144"/>
      <c r="D4" s="142">
        <f t="shared" ref="D4:D23" si="0">C4*B4</f>
        <v>0</v>
      </c>
      <c r="E4" s="161" t="str">
        <f>IFERROR((SUM(D4:D23)/(SUM(B4:B23))),"")</f>
        <v/>
      </c>
      <c r="F4" s="149">
        <v>1</v>
      </c>
      <c r="G4" s="144"/>
      <c r="H4" s="144"/>
      <c r="I4" s="142">
        <f t="shared" ref="I4:I23" si="1">H4*G4</f>
        <v>0</v>
      </c>
      <c r="J4" s="161" t="str">
        <f>IFERROR((SUM(I4:I23)/(SUM(G4:G23))),"")</f>
        <v/>
      </c>
      <c r="K4" s="149">
        <v>1</v>
      </c>
      <c r="L4" s="144"/>
      <c r="M4" s="144"/>
      <c r="N4" s="142">
        <f t="shared" ref="N4:N23" si="2">M4*L4</f>
        <v>0</v>
      </c>
      <c r="O4" s="161" t="str">
        <f>IFERROR((SUM(N4:N23)/(SUM(L4:L23))),"")</f>
        <v/>
      </c>
      <c r="P4" s="141">
        <v>1</v>
      </c>
      <c r="Q4" s="144"/>
      <c r="R4" s="144"/>
      <c r="S4" s="142">
        <f t="shared" ref="S4:S23" si="3">R4*Q4</f>
        <v>0</v>
      </c>
      <c r="T4" s="235" t="str">
        <f>IFERROR((SUM(S4:S23)/(SUM(Q4:Q23))),"")</f>
        <v/>
      </c>
      <c r="U4" s="149">
        <v>1</v>
      </c>
      <c r="V4" s="144"/>
      <c r="W4" s="144"/>
      <c r="X4" s="142">
        <f t="shared" ref="X4:X23" si="4">W4*V4</f>
        <v>0</v>
      </c>
      <c r="Y4" s="161" t="str">
        <f>IFERROR((SUM(X4:X23)/(SUM(V4:V23))),"")</f>
        <v/>
      </c>
      <c r="Z4" s="149">
        <v>1</v>
      </c>
      <c r="AA4" s="144"/>
      <c r="AB4" s="144"/>
      <c r="AC4" s="142">
        <f t="shared" ref="AC4:AC23" si="5">AB4*AA4</f>
        <v>0</v>
      </c>
      <c r="AD4" s="161" t="str">
        <f>IFERROR((SUM(AC4:AC23)/(SUM(AA4:AA23))),"")</f>
        <v/>
      </c>
      <c r="AE4" s="141">
        <v>1</v>
      </c>
      <c r="AF4" s="144"/>
      <c r="AG4" s="144"/>
      <c r="AH4" s="142">
        <f t="shared" ref="AH4:AH23" si="6">AG4*AF4</f>
        <v>0</v>
      </c>
      <c r="AI4" s="235" t="str">
        <f>IFERROR((SUM(AH4:AH23)/(SUM(AF4:AF23))),"")</f>
        <v/>
      </c>
      <c r="AO4" s="172"/>
    </row>
    <row r="5" spans="1:41" ht="15" thickBot="1" x14ac:dyDescent="0.35">
      <c r="A5" s="149">
        <v>2</v>
      </c>
      <c r="B5" s="144"/>
      <c r="C5" s="144"/>
      <c r="D5" s="142">
        <f t="shared" si="0"/>
        <v>0</v>
      </c>
      <c r="E5" s="143"/>
      <c r="F5" s="149">
        <v>2</v>
      </c>
      <c r="G5" s="144"/>
      <c r="H5" s="144"/>
      <c r="I5" s="142">
        <f t="shared" si="1"/>
        <v>0</v>
      </c>
      <c r="J5" s="143"/>
      <c r="K5" s="149">
        <v>2</v>
      </c>
      <c r="L5" s="144"/>
      <c r="M5" s="144"/>
      <c r="N5" s="142">
        <f t="shared" si="2"/>
        <v>0</v>
      </c>
      <c r="O5" s="143"/>
      <c r="P5" s="141">
        <v>2</v>
      </c>
      <c r="Q5" s="144"/>
      <c r="R5" s="144"/>
      <c r="S5" s="142">
        <f t="shared" si="3"/>
        <v>0</v>
      </c>
      <c r="T5" s="143"/>
      <c r="U5" s="149">
        <v>2</v>
      </c>
      <c r="V5" s="144"/>
      <c r="W5" s="144"/>
      <c r="X5" s="142">
        <f t="shared" si="4"/>
        <v>0</v>
      </c>
      <c r="Y5" s="143"/>
      <c r="Z5" s="149">
        <v>2</v>
      </c>
      <c r="AA5" s="144"/>
      <c r="AB5" s="144"/>
      <c r="AC5" s="142">
        <f t="shared" si="5"/>
        <v>0</v>
      </c>
      <c r="AD5" s="143"/>
      <c r="AE5" s="141">
        <v>2</v>
      </c>
      <c r="AF5" s="144"/>
      <c r="AG5" s="144"/>
      <c r="AH5" s="142">
        <f t="shared" si="6"/>
        <v>0</v>
      </c>
      <c r="AI5" s="143"/>
      <c r="AO5" s="172"/>
    </row>
    <row r="6" spans="1:41" ht="15" thickBot="1" x14ac:dyDescent="0.35">
      <c r="A6" s="149">
        <v>3</v>
      </c>
      <c r="B6" s="144"/>
      <c r="C6" s="144"/>
      <c r="D6" s="142">
        <f t="shared" si="0"/>
        <v>0</v>
      </c>
      <c r="E6" s="151"/>
      <c r="F6" s="149">
        <v>3</v>
      </c>
      <c r="G6" s="144"/>
      <c r="H6" s="144"/>
      <c r="I6" s="142">
        <f t="shared" si="1"/>
        <v>0</v>
      </c>
      <c r="J6" s="151"/>
      <c r="K6" s="149">
        <v>3</v>
      </c>
      <c r="L6" s="144"/>
      <c r="M6" s="144"/>
      <c r="N6" s="142">
        <f t="shared" si="2"/>
        <v>0</v>
      </c>
      <c r="O6" s="151"/>
      <c r="P6" s="141">
        <v>3</v>
      </c>
      <c r="Q6" s="144"/>
      <c r="R6" s="144"/>
      <c r="S6" s="142">
        <f t="shared" si="3"/>
        <v>0</v>
      </c>
      <c r="T6" s="143"/>
      <c r="U6" s="149">
        <v>3</v>
      </c>
      <c r="V6" s="144"/>
      <c r="W6" s="144"/>
      <c r="X6" s="142">
        <f t="shared" si="4"/>
        <v>0</v>
      </c>
      <c r="Y6" s="151"/>
      <c r="Z6" s="149">
        <v>3</v>
      </c>
      <c r="AA6" s="144"/>
      <c r="AB6" s="144"/>
      <c r="AC6" s="142">
        <f t="shared" si="5"/>
        <v>0</v>
      </c>
      <c r="AD6" s="151"/>
      <c r="AE6" s="141">
        <v>3</v>
      </c>
      <c r="AF6" s="144"/>
      <c r="AG6" s="144"/>
      <c r="AH6" s="142">
        <f t="shared" si="6"/>
        <v>0</v>
      </c>
      <c r="AI6" s="143"/>
      <c r="AO6" s="172"/>
    </row>
    <row r="7" spans="1:41" x14ac:dyDescent="0.3">
      <c r="A7" s="149">
        <v>4</v>
      </c>
      <c r="B7" s="144"/>
      <c r="C7" s="144"/>
      <c r="D7" s="142">
        <f t="shared" si="0"/>
        <v>0</v>
      </c>
      <c r="E7" s="151"/>
      <c r="F7" s="149">
        <v>4</v>
      </c>
      <c r="G7" s="144"/>
      <c r="H7" s="144"/>
      <c r="I7" s="142">
        <f t="shared" si="1"/>
        <v>0</v>
      </c>
      <c r="J7" s="151"/>
      <c r="K7" s="149">
        <v>4</v>
      </c>
      <c r="L7" s="144"/>
      <c r="M7" s="144"/>
      <c r="N7" s="142">
        <f t="shared" si="2"/>
        <v>0</v>
      </c>
      <c r="O7" s="151"/>
      <c r="P7" s="141">
        <v>4</v>
      </c>
      <c r="Q7" s="144"/>
      <c r="R7" s="144"/>
      <c r="S7" s="142">
        <f t="shared" si="3"/>
        <v>0</v>
      </c>
      <c r="T7" s="143"/>
      <c r="U7" s="149">
        <v>4</v>
      </c>
      <c r="V7" s="144"/>
      <c r="W7" s="144"/>
      <c r="X7" s="142">
        <f t="shared" si="4"/>
        <v>0</v>
      </c>
      <c r="Y7" s="151"/>
      <c r="Z7" s="149">
        <v>4</v>
      </c>
      <c r="AA7" s="144"/>
      <c r="AB7" s="144"/>
      <c r="AC7" s="142">
        <f t="shared" si="5"/>
        <v>0</v>
      </c>
      <c r="AD7" s="151"/>
      <c r="AE7" s="141">
        <v>4</v>
      </c>
      <c r="AF7" s="144"/>
      <c r="AG7" s="144"/>
      <c r="AH7" s="142">
        <f t="shared" si="6"/>
        <v>0</v>
      </c>
      <c r="AI7" s="143"/>
      <c r="AO7" s="172"/>
    </row>
    <row r="8" spans="1:41" x14ac:dyDescent="0.3">
      <c r="A8" s="149">
        <v>5</v>
      </c>
      <c r="B8" s="144"/>
      <c r="C8" s="144"/>
      <c r="D8" s="142">
        <f t="shared" si="0"/>
        <v>0</v>
      </c>
      <c r="E8" s="151"/>
      <c r="F8" s="149">
        <v>5</v>
      </c>
      <c r="G8" s="144"/>
      <c r="H8" s="144"/>
      <c r="I8" s="142">
        <f t="shared" si="1"/>
        <v>0</v>
      </c>
      <c r="J8" s="151"/>
      <c r="K8" s="149">
        <v>5</v>
      </c>
      <c r="L8" s="144"/>
      <c r="M8" s="144"/>
      <c r="N8" s="142">
        <f t="shared" si="2"/>
        <v>0</v>
      </c>
      <c r="O8" s="151"/>
      <c r="P8" s="141">
        <v>5</v>
      </c>
      <c r="Q8" s="144"/>
      <c r="R8" s="144"/>
      <c r="S8" s="142">
        <f t="shared" si="3"/>
        <v>0</v>
      </c>
      <c r="T8" s="143"/>
      <c r="U8" s="149">
        <v>5</v>
      </c>
      <c r="V8" s="144"/>
      <c r="W8" s="144"/>
      <c r="X8" s="142">
        <f t="shared" si="4"/>
        <v>0</v>
      </c>
      <c r="Y8" s="151"/>
      <c r="Z8" s="149">
        <v>5</v>
      </c>
      <c r="AA8" s="144"/>
      <c r="AB8" s="144"/>
      <c r="AC8" s="142">
        <f t="shared" si="5"/>
        <v>0</v>
      </c>
      <c r="AD8" s="151"/>
      <c r="AE8" s="141">
        <v>5</v>
      </c>
      <c r="AF8" s="144"/>
      <c r="AG8" s="144"/>
      <c r="AH8" s="142">
        <f t="shared" si="6"/>
        <v>0</v>
      </c>
      <c r="AI8" s="143"/>
    </row>
    <row r="9" spans="1:41" x14ac:dyDescent="0.3">
      <c r="A9" s="149">
        <v>6</v>
      </c>
      <c r="B9" s="144"/>
      <c r="C9" s="144"/>
      <c r="D9" s="142">
        <f t="shared" si="0"/>
        <v>0</v>
      </c>
      <c r="E9" s="151"/>
      <c r="F9" s="149">
        <v>6</v>
      </c>
      <c r="G9" s="144"/>
      <c r="H9" s="144"/>
      <c r="I9" s="142">
        <f t="shared" si="1"/>
        <v>0</v>
      </c>
      <c r="J9" s="151"/>
      <c r="K9" s="149">
        <v>6</v>
      </c>
      <c r="L9" s="144"/>
      <c r="M9" s="144"/>
      <c r="N9" s="142">
        <f t="shared" si="2"/>
        <v>0</v>
      </c>
      <c r="O9" s="151"/>
      <c r="P9" s="141">
        <v>6</v>
      </c>
      <c r="Q9" s="144"/>
      <c r="R9" s="144"/>
      <c r="S9" s="142">
        <f t="shared" si="3"/>
        <v>0</v>
      </c>
      <c r="T9" s="143"/>
      <c r="U9" s="149">
        <v>6</v>
      </c>
      <c r="V9" s="144"/>
      <c r="W9" s="144"/>
      <c r="X9" s="142">
        <f t="shared" si="4"/>
        <v>0</v>
      </c>
      <c r="Y9" s="151"/>
      <c r="Z9" s="149">
        <v>6</v>
      </c>
      <c r="AA9" s="144"/>
      <c r="AB9" s="144"/>
      <c r="AC9" s="142">
        <f t="shared" si="5"/>
        <v>0</v>
      </c>
      <c r="AD9" s="151"/>
      <c r="AE9" s="141">
        <v>6</v>
      </c>
      <c r="AF9" s="144"/>
      <c r="AG9" s="144"/>
      <c r="AH9" s="142">
        <f t="shared" si="6"/>
        <v>0</v>
      </c>
      <c r="AI9" s="143"/>
    </row>
    <row r="10" spans="1:41" x14ac:dyDescent="0.3">
      <c r="A10" s="149">
        <v>7</v>
      </c>
      <c r="B10" s="144"/>
      <c r="C10" s="144"/>
      <c r="D10" s="142">
        <f t="shared" si="0"/>
        <v>0</v>
      </c>
      <c r="E10" s="151"/>
      <c r="F10" s="149">
        <v>7</v>
      </c>
      <c r="G10" s="144"/>
      <c r="H10" s="144"/>
      <c r="I10" s="142">
        <f t="shared" si="1"/>
        <v>0</v>
      </c>
      <c r="J10" s="151"/>
      <c r="K10" s="149">
        <v>7</v>
      </c>
      <c r="L10" s="144"/>
      <c r="M10" s="144"/>
      <c r="N10" s="142">
        <f t="shared" si="2"/>
        <v>0</v>
      </c>
      <c r="O10" s="151"/>
      <c r="P10" s="141">
        <v>7</v>
      </c>
      <c r="Q10" s="144"/>
      <c r="R10" s="144"/>
      <c r="S10" s="142">
        <f t="shared" si="3"/>
        <v>0</v>
      </c>
      <c r="T10" s="143"/>
      <c r="U10" s="149">
        <v>7</v>
      </c>
      <c r="V10" s="144"/>
      <c r="W10" s="144"/>
      <c r="X10" s="142">
        <f t="shared" si="4"/>
        <v>0</v>
      </c>
      <c r="Y10" s="151"/>
      <c r="Z10" s="149">
        <v>7</v>
      </c>
      <c r="AA10" s="144"/>
      <c r="AB10" s="144"/>
      <c r="AC10" s="142">
        <f t="shared" si="5"/>
        <v>0</v>
      </c>
      <c r="AD10" s="151"/>
      <c r="AE10" s="141">
        <v>7</v>
      </c>
      <c r="AF10" s="144"/>
      <c r="AG10" s="144"/>
      <c r="AH10" s="142">
        <f t="shared" si="6"/>
        <v>0</v>
      </c>
      <c r="AI10" s="143"/>
    </row>
    <row r="11" spans="1:41" x14ac:dyDescent="0.3">
      <c r="A11" s="149">
        <v>8</v>
      </c>
      <c r="B11" s="144"/>
      <c r="C11" s="144"/>
      <c r="D11" s="142">
        <f t="shared" si="0"/>
        <v>0</v>
      </c>
      <c r="E11" s="151"/>
      <c r="F11" s="149">
        <v>8</v>
      </c>
      <c r="G11" s="144"/>
      <c r="H11" s="144"/>
      <c r="I11" s="142">
        <f t="shared" si="1"/>
        <v>0</v>
      </c>
      <c r="J11" s="151"/>
      <c r="K11" s="149">
        <v>8</v>
      </c>
      <c r="L11" s="144"/>
      <c r="M11" s="144"/>
      <c r="N11" s="142">
        <f t="shared" si="2"/>
        <v>0</v>
      </c>
      <c r="O11" s="151"/>
      <c r="P11" s="141">
        <v>8</v>
      </c>
      <c r="Q11" s="144"/>
      <c r="R11" s="144"/>
      <c r="S11" s="142">
        <f t="shared" si="3"/>
        <v>0</v>
      </c>
      <c r="T11" s="143"/>
      <c r="U11" s="149">
        <v>8</v>
      </c>
      <c r="V11" s="144"/>
      <c r="W11" s="144"/>
      <c r="X11" s="142">
        <f t="shared" si="4"/>
        <v>0</v>
      </c>
      <c r="Y11" s="151"/>
      <c r="Z11" s="149">
        <v>8</v>
      </c>
      <c r="AA11" s="144"/>
      <c r="AB11" s="144"/>
      <c r="AC11" s="142">
        <f t="shared" si="5"/>
        <v>0</v>
      </c>
      <c r="AD11" s="151"/>
      <c r="AE11" s="141">
        <v>8</v>
      </c>
      <c r="AF11" s="144"/>
      <c r="AG11" s="144"/>
      <c r="AH11" s="142">
        <f t="shared" si="6"/>
        <v>0</v>
      </c>
      <c r="AI11" s="143"/>
    </row>
    <row r="12" spans="1:41" x14ac:dyDescent="0.3">
      <c r="A12" s="149">
        <v>9</v>
      </c>
      <c r="B12" s="144"/>
      <c r="C12" s="144"/>
      <c r="D12" s="142">
        <f t="shared" si="0"/>
        <v>0</v>
      </c>
      <c r="E12" s="151"/>
      <c r="F12" s="149">
        <v>9</v>
      </c>
      <c r="G12" s="144"/>
      <c r="H12" s="144"/>
      <c r="I12" s="142">
        <f t="shared" si="1"/>
        <v>0</v>
      </c>
      <c r="J12" s="151"/>
      <c r="K12" s="149">
        <v>9</v>
      </c>
      <c r="L12" s="144"/>
      <c r="M12" s="144"/>
      <c r="N12" s="142">
        <f t="shared" si="2"/>
        <v>0</v>
      </c>
      <c r="O12" s="151"/>
      <c r="P12" s="141">
        <v>9</v>
      </c>
      <c r="Q12" s="144"/>
      <c r="R12" s="144"/>
      <c r="S12" s="142">
        <f t="shared" si="3"/>
        <v>0</v>
      </c>
      <c r="T12" s="143"/>
      <c r="U12" s="149">
        <v>9</v>
      </c>
      <c r="V12" s="144"/>
      <c r="W12" s="144"/>
      <c r="X12" s="142">
        <f t="shared" si="4"/>
        <v>0</v>
      </c>
      <c r="Y12" s="151"/>
      <c r="Z12" s="149">
        <v>9</v>
      </c>
      <c r="AA12" s="144"/>
      <c r="AB12" s="144"/>
      <c r="AC12" s="142">
        <f t="shared" si="5"/>
        <v>0</v>
      </c>
      <c r="AD12" s="151"/>
      <c r="AE12" s="141">
        <v>9</v>
      </c>
      <c r="AF12" s="144"/>
      <c r="AG12" s="144"/>
      <c r="AH12" s="142">
        <f t="shared" si="6"/>
        <v>0</v>
      </c>
      <c r="AI12" s="143"/>
    </row>
    <row r="13" spans="1:41" x14ac:dyDescent="0.3">
      <c r="A13" s="149">
        <v>10</v>
      </c>
      <c r="B13" s="144"/>
      <c r="C13" s="144"/>
      <c r="D13" s="142">
        <f t="shared" si="0"/>
        <v>0</v>
      </c>
      <c r="E13" s="151"/>
      <c r="F13" s="149">
        <v>10</v>
      </c>
      <c r="G13" s="144"/>
      <c r="H13" s="144"/>
      <c r="I13" s="142">
        <f t="shared" si="1"/>
        <v>0</v>
      </c>
      <c r="J13" s="151"/>
      <c r="K13" s="149">
        <v>10</v>
      </c>
      <c r="L13" s="144"/>
      <c r="M13" s="144"/>
      <c r="N13" s="142">
        <f t="shared" si="2"/>
        <v>0</v>
      </c>
      <c r="O13" s="151"/>
      <c r="P13" s="141">
        <v>10</v>
      </c>
      <c r="Q13" s="144"/>
      <c r="R13" s="144"/>
      <c r="S13" s="142">
        <f t="shared" si="3"/>
        <v>0</v>
      </c>
      <c r="T13" s="143"/>
      <c r="U13" s="149">
        <v>10</v>
      </c>
      <c r="V13" s="144"/>
      <c r="W13" s="144"/>
      <c r="X13" s="142">
        <f t="shared" si="4"/>
        <v>0</v>
      </c>
      <c r="Y13" s="151"/>
      <c r="Z13" s="149">
        <v>10</v>
      </c>
      <c r="AA13" s="144"/>
      <c r="AB13" s="144"/>
      <c r="AC13" s="142">
        <f t="shared" si="5"/>
        <v>0</v>
      </c>
      <c r="AD13" s="151"/>
      <c r="AE13" s="141">
        <v>10</v>
      </c>
      <c r="AF13" s="144"/>
      <c r="AG13" s="144"/>
      <c r="AH13" s="142">
        <f t="shared" si="6"/>
        <v>0</v>
      </c>
      <c r="AI13" s="143"/>
    </row>
    <row r="14" spans="1:41" x14ac:dyDescent="0.3">
      <c r="A14" s="149">
        <v>11</v>
      </c>
      <c r="B14" s="144"/>
      <c r="C14" s="144"/>
      <c r="D14" s="142">
        <f t="shared" si="0"/>
        <v>0</v>
      </c>
      <c r="E14" s="151"/>
      <c r="F14" s="149">
        <v>11</v>
      </c>
      <c r="G14" s="144"/>
      <c r="H14" s="144"/>
      <c r="I14" s="142">
        <f t="shared" si="1"/>
        <v>0</v>
      </c>
      <c r="J14" s="151"/>
      <c r="K14" s="149">
        <v>11</v>
      </c>
      <c r="L14" s="144"/>
      <c r="M14" s="144"/>
      <c r="N14" s="142">
        <f t="shared" si="2"/>
        <v>0</v>
      </c>
      <c r="O14" s="151"/>
      <c r="P14" s="141">
        <v>11</v>
      </c>
      <c r="Q14" s="144"/>
      <c r="R14" s="144"/>
      <c r="S14" s="142">
        <f t="shared" si="3"/>
        <v>0</v>
      </c>
      <c r="T14" s="143"/>
      <c r="U14" s="149">
        <v>11</v>
      </c>
      <c r="V14" s="144"/>
      <c r="W14" s="144"/>
      <c r="X14" s="142">
        <f t="shared" si="4"/>
        <v>0</v>
      </c>
      <c r="Y14" s="151"/>
      <c r="Z14" s="149">
        <v>11</v>
      </c>
      <c r="AA14" s="144"/>
      <c r="AB14" s="144"/>
      <c r="AC14" s="142">
        <f t="shared" si="5"/>
        <v>0</v>
      </c>
      <c r="AD14" s="151"/>
      <c r="AE14" s="141">
        <v>11</v>
      </c>
      <c r="AF14" s="144"/>
      <c r="AG14" s="144"/>
      <c r="AH14" s="142">
        <f t="shared" si="6"/>
        <v>0</v>
      </c>
      <c r="AI14" s="143"/>
    </row>
    <row r="15" spans="1:41" x14ac:dyDescent="0.3">
      <c r="A15" s="149">
        <v>12</v>
      </c>
      <c r="B15" s="144"/>
      <c r="C15" s="144"/>
      <c r="D15" s="142">
        <f t="shared" si="0"/>
        <v>0</v>
      </c>
      <c r="E15" s="151"/>
      <c r="F15" s="149">
        <v>12</v>
      </c>
      <c r="G15" s="144"/>
      <c r="H15" s="144"/>
      <c r="I15" s="142">
        <f t="shared" si="1"/>
        <v>0</v>
      </c>
      <c r="J15" s="151"/>
      <c r="K15" s="149">
        <v>12</v>
      </c>
      <c r="L15" s="144"/>
      <c r="M15" s="144"/>
      <c r="N15" s="142">
        <f t="shared" si="2"/>
        <v>0</v>
      </c>
      <c r="O15" s="151"/>
      <c r="P15" s="141">
        <v>12</v>
      </c>
      <c r="Q15" s="144"/>
      <c r="R15" s="144"/>
      <c r="S15" s="142">
        <f t="shared" si="3"/>
        <v>0</v>
      </c>
      <c r="T15" s="143"/>
      <c r="U15" s="149">
        <v>12</v>
      </c>
      <c r="V15" s="144"/>
      <c r="W15" s="144"/>
      <c r="X15" s="142">
        <f t="shared" si="4"/>
        <v>0</v>
      </c>
      <c r="Y15" s="151"/>
      <c r="Z15" s="149">
        <v>12</v>
      </c>
      <c r="AA15" s="144"/>
      <c r="AB15" s="144"/>
      <c r="AC15" s="142">
        <f t="shared" si="5"/>
        <v>0</v>
      </c>
      <c r="AD15" s="151"/>
      <c r="AE15" s="141">
        <v>12</v>
      </c>
      <c r="AF15" s="144"/>
      <c r="AG15" s="144"/>
      <c r="AH15" s="142">
        <f t="shared" si="6"/>
        <v>0</v>
      </c>
      <c r="AI15" s="143"/>
    </row>
    <row r="16" spans="1:41" x14ac:dyDescent="0.3">
      <c r="A16" s="149">
        <v>13</v>
      </c>
      <c r="B16" s="144"/>
      <c r="C16" s="144"/>
      <c r="D16" s="142">
        <f t="shared" si="0"/>
        <v>0</v>
      </c>
      <c r="E16" s="151"/>
      <c r="F16" s="149">
        <v>13</v>
      </c>
      <c r="G16" s="144"/>
      <c r="H16" s="144"/>
      <c r="I16" s="142">
        <f t="shared" si="1"/>
        <v>0</v>
      </c>
      <c r="J16" s="151"/>
      <c r="K16" s="149">
        <v>13</v>
      </c>
      <c r="L16" s="144"/>
      <c r="M16" s="144"/>
      <c r="N16" s="142">
        <f t="shared" si="2"/>
        <v>0</v>
      </c>
      <c r="O16" s="151"/>
      <c r="P16" s="141">
        <v>13</v>
      </c>
      <c r="Q16" s="144"/>
      <c r="R16" s="144"/>
      <c r="S16" s="142">
        <f t="shared" si="3"/>
        <v>0</v>
      </c>
      <c r="T16" s="143"/>
      <c r="U16" s="149">
        <v>13</v>
      </c>
      <c r="V16" s="144"/>
      <c r="W16" s="144"/>
      <c r="X16" s="142">
        <f t="shared" si="4"/>
        <v>0</v>
      </c>
      <c r="Y16" s="151"/>
      <c r="Z16" s="149">
        <v>13</v>
      </c>
      <c r="AA16" s="144"/>
      <c r="AB16" s="144"/>
      <c r="AC16" s="142">
        <f t="shared" si="5"/>
        <v>0</v>
      </c>
      <c r="AD16" s="151"/>
      <c r="AE16" s="141">
        <v>13</v>
      </c>
      <c r="AF16" s="144"/>
      <c r="AG16" s="144"/>
      <c r="AH16" s="142">
        <f t="shared" si="6"/>
        <v>0</v>
      </c>
      <c r="AI16" s="143"/>
    </row>
    <row r="17" spans="1:35" x14ac:dyDescent="0.3">
      <c r="A17" s="149">
        <v>14</v>
      </c>
      <c r="B17" s="144"/>
      <c r="C17" s="144"/>
      <c r="D17" s="142">
        <f t="shared" si="0"/>
        <v>0</v>
      </c>
      <c r="E17" s="151"/>
      <c r="F17" s="149">
        <v>14</v>
      </c>
      <c r="G17" s="144"/>
      <c r="H17" s="144"/>
      <c r="I17" s="142">
        <f t="shared" si="1"/>
        <v>0</v>
      </c>
      <c r="J17" s="151"/>
      <c r="K17" s="149">
        <v>14</v>
      </c>
      <c r="L17" s="144"/>
      <c r="M17" s="144"/>
      <c r="N17" s="142">
        <f t="shared" si="2"/>
        <v>0</v>
      </c>
      <c r="O17" s="151"/>
      <c r="P17" s="141">
        <v>14</v>
      </c>
      <c r="Q17" s="144"/>
      <c r="R17" s="144"/>
      <c r="S17" s="142">
        <f t="shared" si="3"/>
        <v>0</v>
      </c>
      <c r="T17" s="143"/>
      <c r="U17" s="149">
        <v>14</v>
      </c>
      <c r="V17" s="144"/>
      <c r="W17" s="144"/>
      <c r="X17" s="142">
        <f t="shared" si="4"/>
        <v>0</v>
      </c>
      <c r="Y17" s="151"/>
      <c r="Z17" s="149">
        <v>14</v>
      </c>
      <c r="AA17" s="144"/>
      <c r="AB17" s="144"/>
      <c r="AC17" s="142">
        <f t="shared" si="5"/>
        <v>0</v>
      </c>
      <c r="AD17" s="151"/>
      <c r="AE17" s="141">
        <v>14</v>
      </c>
      <c r="AF17" s="144"/>
      <c r="AG17" s="144"/>
      <c r="AH17" s="142">
        <f t="shared" si="6"/>
        <v>0</v>
      </c>
      <c r="AI17" s="143"/>
    </row>
    <row r="18" spans="1:35" x14ac:dyDescent="0.3">
      <c r="A18" s="149">
        <v>15</v>
      </c>
      <c r="B18" s="144"/>
      <c r="C18" s="144"/>
      <c r="D18" s="142">
        <f t="shared" si="0"/>
        <v>0</v>
      </c>
      <c r="E18" s="151"/>
      <c r="F18" s="149">
        <v>15</v>
      </c>
      <c r="G18" s="144"/>
      <c r="H18" s="144"/>
      <c r="I18" s="142">
        <f t="shared" si="1"/>
        <v>0</v>
      </c>
      <c r="J18" s="151"/>
      <c r="K18" s="149">
        <v>15</v>
      </c>
      <c r="L18" s="144"/>
      <c r="M18" s="144"/>
      <c r="N18" s="142">
        <f t="shared" si="2"/>
        <v>0</v>
      </c>
      <c r="O18" s="151"/>
      <c r="P18" s="141">
        <v>15</v>
      </c>
      <c r="Q18" s="144"/>
      <c r="R18" s="144"/>
      <c r="S18" s="142">
        <f t="shared" si="3"/>
        <v>0</v>
      </c>
      <c r="T18" s="143"/>
      <c r="U18" s="149">
        <v>15</v>
      </c>
      <c r="V18" s="144"/>
      <c r="W18" s="144"/>
      <c r="X18" s="142">
        <f t="shared" si="4"/>
        <v>0</v>
      </c>
      <c r="Y18" s="151"/>
      <c r="Z18" s="149">
        <v>15</v>
      </c>
      <c r="AA18" s="144"/>
      <c r="AB18" s="144"/>
      <c r="AC18" s="142">
        <f t="shared" si="5"/>
        <v>0</v>
      </c>
      <c r="AD18" s="151"/>
      <c r="AE18" s="141">
        <v>15</v>
      </c>
      <c r="AF18" s="144"/>
      <c r="AG18" s="144"/>
      <c r="AH18" s="142">
        <f t="shared" si="6"/>
        <v>0</v>
      </c>
      <c r="AI18" s="143"/>
    </row>
    <row r="19" spans="1:35" x14ac:dyDescent="0.3">
      <c r="A19" s="149">
        <v>16</v>
      </c>
      <c r="B19" s="144"/>
      <c r="C19" s="144"/>
      <c r="D19" s="142">
        <f t="shared" si="0"/>
        <v>0</v>
      </c>
      <c r="E19" s="151"/>
      <c r="F19" s="149">
        <v>16</v>
      </c>
      <c r="G19" s="144"/>
      <c r="H19" s="144"/>
      <c r="I19" s="142">
        <f t="shared" si="1"/>
        <v>0</v>
      </c>
      <c r="J19" s="151"/>
      <c r="K19" s="149">
        <v>16</v>
      </c>
      <c r="L19" s="144"/>
      <c r="M19" s="144"/>
      <c r="N19" s="142">
        <f t="shared" si="2"/>
        <v>0</v>
      </c>
      <c r="O19" s="151"/>
      <c r="P19" s="141">
        <v>16</v>
      </c>
      <c r="Q19" s="144"/>
      <c r="R19" s="144"/>
      <c r="S19" s="142">
        <f t="shared" si="3"/>
        <v>0</v>
      </c>
      <c r="T19" s="143"/>
      <c r="U19" s="149">
        <v>16</v>
      </c>
      <c r="V19" s="144"/>
      <c r="W19" s="144"/>
      <c r="X19" s="142">
        <f t="shared" si="4"/>
        <v>0</v>
      </c>
      <c r="Y19" s="151"/>
      <c r="Z19" s="149">
        <v>16</v>
      </c>
      <c r="AA19" s="144"/>
      <c r="AB19" s="144"/>
      <c r="AC19" s="142">
        <f t="shared" si="5"/>
        <v>0</v>
      </c>
      <c r="AD19" s="151"/>
      <c r="AE19" s="141">
        <v>16</v>
      </c>
      <c r="AF19" s="144"/>
      <c r="AG19" s="144"/>
      <c r="AH19" s="142">
        <f t="shared" si="6"/>
        <v>0</v>
      </c>
      <c r="AI19" s="143"/>
    </row>
    <row r="20" spans="1:35" x14ac:dyDescent="0.3">
      <c r="A20" s="149">
        <v>17</v>
      </c>
      <c r="B20" s="144"/>
      <c r="C20" s="144"/>
      <c r="D20" s="142">
        <f t="shared" si="0"/>
        <v>0</v>
      </c>
      <c r="E20" s="151"/>
      <c r="F20" s="149">
        <v>17</v>
      </c>
      <c r="G20" s="144"/>
      <c r="H20" s="144"/>
      <c r="I20" s="142">
        <f t="shared" si="1"/>
        <v>0</v>
      </c>
      <c r="J20" s="151"/>
      <c r="K20" s="149">
        <v>17</v>
      </c>
      <c r="L20" s="144"/>
      <c r="M20" s="144"/>
      <c r="N20" s="142">
        <f t="shared" si="2"/>
        <v>0</v>
      </c>
      <c r="O20" s="151"/>
      <c r="P20" s="141">
        <v>17</v>
      </c>
      <c r="Q20" s="144"/>
      <c r="R20" s="144"/>
      <c r="S20" s="142">
        <f t="shared" si="3"/>
        <v>0</v>
      </c>
      <c r="T20" s="143"/>
      <c r="U20" s="149">
        <v>17</v>
      </c>
      <c r="V20" s="144"/>
      <c r="W20" s="144"/>
      <c r="X20" s="142">
        <f t="shared" si="4"/>
        <v>0</v>
      </c>
      <c r="Y20" s="151"/>
      <c r="Z20" s="149">
        <v>17</v>
      </c>
      <c r="AA20" s="144"/>
      <c r="AB20" s="144"/>
      <c r="AC20" s="142">
        <f t="shared" si="5"/>
        <v>0</v>
      </c>
      <c r="AD20" s="151"/>
      <c r="AE20" s="141">
        <v>17</v>
      </c>
      <c r="AF20" s="144"/>
      <c r="AG20" s="144"/>
      <c r="AH20" s="142">
        <f t="shared" si="6"/>
        <v>0</v>
      </c>
      <c r="AI20" s="143"/>
    </row>
    <row r="21" spans="1:35" x14ac:dyDescent="0.3">
      <c r="A21" s="149">
        <v>18</v>
      </c>
      <c r="B21" s="144"/>
      <c r="C21" s="144"/>
      <c r="D21" s="142">
        <f t="shared" si="0"/>
        <v>0</v>
      </c>
      <c r="E21" s="151"/>
      <c r="F21" s="149">
        <v>18</v>
      </c>
      <c r="G21" s="144"/>
      <c r="H21" s="144"/>
      <c r="I21" s="142">
        <f t="shared" si="1"/>
        <v>0</v>
      </c>
      <c r="J21" s="151"/>
      <c r="K21" s="149">
        <v>18</v>
      </c>
      <c r="L21" s="144"/>
      <c r="M21" s="144"/>
      <c r="N21" s="142">
        <f t="shared" si="2"/>
        <v>0</v>
      </c>
      <c r="O21" s="151"/>
      <c r="P21" s="141">
        <v>18</v>
      </c>
      <c r="Q21" s="144"/>
      <c r="R21" s="144"/>
      <c r="S21" s="142">
        <f t="shared" si="3"/>
        <v>0</v>
      </c>
      <c r="T21" s="143"/>
      <c r="U21" s="149">
        <v>18</v>
      </c>
      <c r="V21" s="144"/>
      <c r="W21" s="144"/>
      <c r="X21" s="142">
        <f t="shared" si="4"/>
        <v>0</v>
      </c>
      <c r="Y21" s="151"/>
      <c r="Z21" s="149">
        <v>18</v>
      </c>
      <c r="AA21" s="144"/>
      <c r="AB21" s="144"/>
      <c r="AC21" s="142">
        <f t="shared" si="5"/>
        <v>0</v>
      </c>
      <c r="AD21" s="151"/>
      <c r="AE21" s="141">
        <v>18</v>
      </c>
      <c r="AF21" s="144"/>
      <c r="AG21" s="144"/>
      <c r="AH21" s="142">
        <f t="shared" si="6"/>
        <v>0</v>
      </c>
      <c r="AI21" s="143"/>
    </row>
    <row r="22" spans="1:35" x14ac:dyDescent="0.3">
      <c r="A22" s="149">
        <v>19</v>
      </c>
      <c r="B22" s="144"/>
      <c r="C22" s="144"/>
      <c r="D22" s="142">
        <f t="shared" si="0"/>
        <v>0</v>
      </c>
      <c r="E22" s="151"/>
      <c r="F22" s="149">
        <v>19</v>
      </c>
      <c r="G22" s="144"/>
      <c r="H22" s="144"/>
      <c r="I22" s="142">
        <f t="shared" si="1"/>
        <v>0</v>
      </c>
      <c r="J22" s="151"/>
      <c r="K22" s="149">
        <v>19</v>
      </c>
      <c r="L22" s="144"/>
      <c r="M22" s="144"/>
      <c r="N22" s="142">
        <f t="shared" si="2"/>
        <v>0</v>
      </c>
      <c r="O22" s="151"/>
      <c r="P22" s="141">
        <v>19</v>
      </c>
      <c r="Q22" s="144"/>
      <c r="R22" s="144"/>
      <c r="S22" s="142">
        <f t="shared" si="3"/>
        <v>0</v>
      </c>
      <c r="T22" s="143"/>
      <c r="U22" s="149">
        <v>19</v>
      </c>
      <c r="V22" s="144"/>
      <c r="W22" s="144"/>
      <c r="X22" s="142">
        <f t="shared" si="4"/>
        <v>0</v>
      </c>
      <c r="Y22" s="151"/>
      <c r="Z22" s="149">
        <v>19</v>
      </c>
      <c r="AA22" s="144"/>
      <c r="AB22" s="144"/>
      <c r="AC22" s="142">
        <f t="shared" si="5"/>
        <v>0</v>
      </c>
      <c r="AD22" s="151"/>
      <c r="AE22" s="141">
        <v>19</v>
      </c>
      <c r="AF22" s="144"/>
      <c r="AG22" s="144"/>
      <c r="AH22" s="142">
        <f t="shared" si="6"/>
        <v>0</v>
      </c>
      <c r="AI22" s="143"/>
    </row>
    <row r="23" spans="1:35" x14ac:dyDescent="0.3">
      <c r="A23" s="149">
        <v>20</v>
      </c>
      <c r="B23" s="144"/>
      <c r="C23" s="144"/>
      <c r="D23" s="142">
        <f t="shared" si="0"/>
        <v>0</v>
      </c>
      <c r="E23" s="151"/>
      <c r="F23" s="149">
        <v>20</v>
      </c>
      <c r="G23" s="144"/>
      <c r="H23" s="144"/>
      <c r="I23" s="142">
        <f t="shared" si="1"/>
        <v>0</v>
      </c>
      <c r="J23" s="151"/>
      <c r="K23" s="149">
        <v>20</v>
      </c>
      <c r="L23" s="144"/>
      <c r="M23" s="144"/>
      <c r="N23" s="142">
        <f t="shared" si="2"/>
        <v>0</v>
      </c>
      <c r="O23" s="151"/>
      <c r="P23" s="141">
        <v>20</v>
      </c>
      <c r="Q23" s="144"/>
      <c r="R23" s="144"/>
      <c r="S23" s="142">
        <f t="shared" si="3"/>
        <v>0</v>
      </c>
      <c r="T23" s="143"/>
      <c r="U23" s="149">
        <v>20</v>
      </c>
      <c r="V23" s="144"/>
      <c r="W23" s="144"/>
      <c r="X23" s="142">
        <f t="shared" si="4"/>
        <v>0</v>
      </c>
      <c r="Y23" s="151"/>
      <c r="Z23" s="149">
        <v>20</v>
      </c>
      <c r="AA23" s="144"/>
      <c r="AB23" s="144"/>
      <c r="AC23" s="142">
        <f t="shared" si="5"/>
        <v>0</v>
      </c>
      <c r="AD23" s="151"/>
      <c r="AE23" s="141">
        <v>20</v>
      </c>
      <c r="AF23" s="144"/>
      <c r="AG23" s="144"/>
      <c r="AH23" s="142">
        <f t="shared" si="6"/>
        <v>0</v>
      </c>
      <c r="AI23" s="143"/>
    </row>
  </sheetData>
  <mergeCells count="8">
    <mergeCell ref="A1:AI1"/>
    <mergeCell ref="Z2:AD2"/>
    <mergeCell ref="AE2:AI2"/>
    <mergeCell ref="A2:E2"/>
    <mergeCell ref="F2:J2"/>
    <mergeCell ref="K2:O2"/>
    <mergeCell ref="P2:T2"/>
    <mergeCell ref="U2:Y2"/>
  </mergeCells>
  <conditionalFormatting sqref="AI4">
    <cfRule type="cellIs" dxfId="3" priority="11" operator="lessThan">
      <formula>$AD$4</formula>
    </cfRule>
    <cfRule type="cellIs" dxfId="2" priority="12" operator="greaterThan">
      <formula>$AD$4</formula>
    </cfRule>
  </conditionalFormatting>
  <conditionalFormatting sqref="T4">
    <cfRule type="cellIs" dxfId="1" priority="1" operator="lessThan">
      <formula>$AD$4</formula>
    </cfRule>
    <cfRule type="cellIs" dxfId="0" priority="2" operator="greaterThan">
      <formula>$AD$4</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5DACB-362E-4756-AC99-2942EB8F4F8A}">
  <sheetPr>
    <tabColor rgb="FF00B0F0"/>
  </sheetPr>
  <dimension ref="A1:O13"/>
  <sheetViews>
    <sheetView topLeftCell="A3" zoomScale="90" zoomScaleNormal="90" workbookViewId="0">
      <selection activeCell="I7" sqref="I7"/>
    </sheetView>
  </sheetViews>
  <sheetFormatPr defaultRowHeight="14.4" x14ac:dyDescent="0.3"/>
  <cols>
    <col min="1" max="1" width="36.88671875" bestFit="1" customWidth="1"/>
    <col min="2" max="2" width="10.6640625" customWidth="1"/>
    <col min="3" max="3" width="14.6640625" customWidth="1"/>
    <col min="4" max="4" width="1.6640625" hidden="1" customWidth="1"/>
    <col min="5" max="5" width="23.6640625" customWidth="1"/>
    <col min="6" max="6" width="51.33203125" customWidth="1"/>
    <col min="7" max="7" width="44.5546875" customWidth="1"/>
    <col min="9" max="9" width="84.6640625" customWidth="1"/>
    <col min="10" max="10" width="118.33203125" bestFit="1" customWidth="1"/>
  </cols>
  <sheetData>
    <row r="1" spans="1:15" ht="31.8" thickBot="1" x14ac:dyDescent="0.65">
      <c r="A1" s="650" t="s">
        <v>432</v>
      </c>
      <c r="B1" s="651"/>
      <c r="C1" s="651"/>
      <c r="D1" s="651"/>
      <c r="E1" s="651"/>
      <c r="F1" s="651"/>
      <c r="G1" s="652"/>
      <c r="H1" s="51"/>
      <c r="I1" s="27" t="s">
        <v>111</v>
      </c>
      <c r="J1" s="51"/>
      <c r="K1" s="51"/>
      <c r="L1" s="51"/>
      <c r="M1" s="51"/>
      <c r="N1" s="51"/>
      <c r="O1" s="51"/>
    </row>
    <row r="2" spans="1:15" ht="15" thickBot="1" x14ac:dyDescent="0.35">
      <c r="A2" s="31"/>
      <c r="B2" s="29"/>
      <c r="C2" s="29"/>
      <c r="D2" s="29"/>
      <c r="E2" s="29"/>
      <c r="F2" s="29"/>
      <c r="G2" s="30"/>
    </row>
    <row r="3" spans="1:15" ht="72.599999999999994" thickBot="1" x14ac:dyDescent="0.35">
      <c r="A3" s="76" t="s">
        <v>433</v>
      </c>
      <c r="B3" s="77" t="s">
        <v>390</v>
      </c>
      <c r="C3" s="78" t="s">
        <v>434</v>
      </c>
      <c r="D3" s="77" t="s">
        <v>391</v>
      </c>
      <c r="E3" s="77" t="s">
        <v>435</v>
      </c>
      <c r="F3" s="77" t="s">
        <v>436</v>
      </c>
      <c r="G3" s="79" t="s">
        <v>437</v>
      </c>
    </row>
    <row r="4" spans="1:15" s="59" customFormat="1" ht="92.4" customHeight="1" x14ac:dyDescent="0.3">
      <c r="A4" s="71" t="s">
        <v>438</v>
      </c>
      <c r="B4" s="55">
        <v>5</v>
      </c>
      <c r="C4" s="53"/>
      <c r="D4" s="53">
        <f>IF(C4="medium",(B4*0.5),IF(C4="low",0,+B4))</f>
        <v>5</v>
      </c>
      <c r="E4" s="56"/>
      <c r="F4" s="57"/>
      <c r="G4" s="58"/>
      <c r="I4" s="344" t="s">
        <v>439</v>
      </c>
    </row>
    <row r="5" spans="1:15" s="59" customFormat="1" ht="92.4" customHeight="1" x14ac:dyDescent="0.3">
      <c r="A5" s="72" t="s">
        <v>440</v>
      </c>
      <c r="B5" s="63">
        <v>5</v>
      </c>
      <c r="C5" s="52"/>
      <c r="D5" s="52">
        <f t="shared" ref="D5:D6" si="0">IF(C5="medium",(B5*0.5),IF(C5="low",0,+B5))</f>
        <v>5</v>
      </c>
      <c r="E5" s="60"/>
      <c r="F5" s="61"/>
      <c r="G5" s="62"/>
      <c r="I5" s="344" t="s">
        <v>441</v>
      </c>
    </row>
    <row r="6" spans="1:15" s="59" customFormat="1" ht="105.6" customHeight="1" thickBot="1" x14ac:dyDescent="0.35">
      <c r="A6" s="73" t="s">
        <v>562</v>
      </c>
      <c r="B6" s="64">
        <v>25</v>
      </c>
      <c r="C6" s="54"/>
      <c r="D6" s="54">
        <f t="shared" si="0"/>
        <v>25</v>
      </c>
      <c r="E6" s="65"/>
      <c r="F6" s="66"/>
      <c r="G6" s="67"/>
      <c r="I6" s="344" t="s">
        <v>442</v>
      </c>
      <c r="J6" s="344" t="s">
        <v>443</v>
      </c>
    </row>
    <row r="7" spans="1:15" ht="104.4" customHeight="1" thickBot="1" x14ac:dyDescent="0.35">
      <c r="A7" s="106" t="s">
        <v>369</v>
      </c>
      <c r="B7" s="107"/>
      <c r="C7" s="74">
        <f>SUM(D4:D6)</f>
        <v>35</v>
      </c>
      <c r="E7" s="75" t="s">
        <v>161</v>
      </c>
      <c r="F7" s="691"/>
      <c r="G7" s="692"/>
      <c r="I7" s="2"/>
    </row>
    <row r="9" spans="1:15" x14ac:dyDescent="0.3">
      <c r="A9" s="1"/>
    </row>
    <row r="10" spans="1:15" x14ac:dyDescent="0.3">
      <c r="A10" s="1"/>
    </row>
    <row r="11" spans="1:15" x14ac:dyDescent="0.3">
      <c r="A11" s="1"/>
    </row>
    <row r="12" spans="1:15" x14ac:dyDescent="0.3">
      <c r="A12" s="1"/>
    </row>
    <row r="13" spans="1:15" x14ac:dyDescent="0.3">
      <c r="A13" s="1"/>
    </row>
  </sheetData>
  <mergeCells count="2">
    <mergeCell ref="A1:G1"/>
    <mergeCell ref="F7:G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6BFFFD4-1CE3-4423-86DC-9ECE8E455CFE}">
          <x14:formula1>
            <xm:f>Sheet9!$G$2:$G$4</xm:f>
          </x14:formula1>
          <xm:sqref>C4:C6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5B7BD-E525-4240-9BCB-083700B47F35}">
  <dimension ref="A1:O41"/>
  <sheetViews>
    <sheetView topLeftCell="A7" workbookViewId="0">
      <selection activeCell="F26" sqref="F26"/>
    </sheetView>
  </sheetViews>
  <sheetFormatPr defaultRowHeight="14.4" x14ac:dyDescent="0.3"/>
  <sheetData>
    <row r="1" spans="1:15" x14ac:dyDescent="0.3">
      <c r="A1" t="s">
        <v>444</v>
      </c>
      <c r="C1" t="s">
        <v>110</v>
      </c>
      <c r="E1" t="s">
        <v>445</v>
      </c>
      <c r="G1" t="s">
        <v>101</v>
      </c>
      <c r="I1" t="s">
        <v>446</v>
      </c>
    </row>
    <row r="2" spans="1:15" x14ac:dyDescent="0.3">
      <c r="A2" t="s">
        <v>29</v>
      </c>
      <c r="C2" t="s">
        <v>163</v>
      </c>
      <c r="E2" t="s">
        <v>447</v>
      </c>
      <c r="G2" t="s">
        <v>163</v>
      </c>
      <c r="I2" t="s">
        <v>448</v>
      </c>
      <c r="K2" t="s">
        <v>449</v>
      </c>
      <c r="M2" t="s">
        <v>450</v>
      </c>
      <c r="O2" t="s">
        <v>373</v>
      </c>
    </row>
    <row r="3" spans="1:15" x14ac:dyDescent="0.3">
      <c r="A3" t="s">
        <v>206</v>
      </c>
      <c r="C3" t="s">
        <v>398</v>
      </c>
      <c r="E3" t="s">
        <v>451</v>
      </c>
      <c r="G3" t="s">
        <v>398</v>
      </c>
      <c r="I3" t="s">
        <v>452</v>
      </c>
      <c r="K3" t="s">
        <v>453</v>
      </c>
      <c r="M3" t="s">
        <v>454</v>
      </c>
      <c r="O3" t="s">
        <v>364</v>
      </c>
    </row>
    <row r="4" spans="1:15" x14ac:dyDescent="0.3">
      <c r="C4" t="s">
        <v>401</v>
      </c>
      <c r="G4" t="s">
        <v>401</v>
      </c>
      <c r="I4" t="s">
        <v>455</v>
      </c>
      <c r="K4" t="s">
        <v>456</v>
      </c>
      <c r="M4" t="s">
        <v>457</v>
      </c>
      <c r="O4" t="s">
        <v>365</v>
      </c>
    </row>
    <row r="5" spans="1:15" x14ac:dyDescent="0.3">
      <c r="A5" t="s">
        <v>458</v>
      </c>
      <c r="C5" t="s">
        <v>459</v>
      </c>
      <c r="E5" t="s">
        <v>29</v>
      </c>
      <c r="I5" t="s">
        <v>460</v>
      </c>
      <c r="K5" t="s">
        <v>461</v>
      </c>
      <c r="M5" t="s">
        <v>462</v>
      </c>
      <c r="O5" t="s">
        <v>366</v>
      </c>
    </row>
    <row r="6" spans="1:15" x14ac:dyDescent="0.3">
      <c r="A6" t="s">
        <v>463</v>
      </c>
      <c r="E6" t="s">
        <v>206</v>
      </c>
      <c r="I6" t="s">
        <v>464</v>
      </c>
      <c r="O6" t="s">
        <v>367</v>
      </c>
    </row>
    <row r="7" spans="1:15" x14ac:dyDescent="0.3">
      <c r="A7" t="s">
        <v>465</v>
      </c>
      <c r="I7" t="s">
        <v>466</v>
      </c>
      <c r="O7" t="s">
        <v>368</v>
      </c>
    </row>
    <row r="8" spans="1:15" x14ac:dyDescent="0.3">
      <c r="I8" t="s">
        <v>467</v>
      </c>
    </row>
    <row r="9" spans="1:15" x14ac:dyDescent="0.3">
      <c r="A9" t="s">
        <v>468</v>
      </c>
      <c r="I9" t="s">
        <v>469</v>
      </c>
    </row>
    <row r="10" spans="1:15" x14ac:dyDescent="0.3">
      <c r="I10" t="s">
        <v>470</v>
      </c>
    </row>
    <row r="12" spans="1:15" x14ac:dyDescent="0.3">
      <c r="A12" s="50" t="s">
        <v>240</v>
      </c>
      <c r="D12" s="50" t="s">
        <v>286</v>
      </c>
      <c r="I12" t="s">
        <v>471</v>
      </c>
    </row>
    <row r="13" spans="1:15" x14ac:dyDescent="0.3">
      <c r="A13" t="s">
        <v>472</v>
      </c>
      <c r="D13" t="s">
        <v>473</v>
      </c>
      <c r="I13" t="s">
        <v>474</v>
      </c>
    </row>
    <row r="14" spans="1:15" x14ac:dyDescent="0.3">
      <c r="A14" t="s">
        <v>237</v>
      </c>
      <c r="D14" t="s">
        <v>475</v>
      </c>
      <c r="I14" t="s">
        <v>476</v>
      </c>
    </row>
    <row r="15" spans="1:15" x14ac:dyDescent="0.3">
      <c r="A15" t="s">
        <v>477</v>
      </c>
      <c r="D15" t="s">
        <v>478</v>
      </c>
    </row>
    <row r="16" spans="1:15" x14ac:dyDescent="0.3">
      <c r="A16" t="s">
        <v>373</v>
      </c>
      <c r="D16" t="s">
        <v>479</v>
      </c>
    </row>
    <row r="18" spans="1:6" x14ac:dyDescent="0.3">
      <c r="A18" s="50" t="s">
        <v>241</v>
      </c>
      <c r="D18" s="50" t="s">
        <v>480</v>
      </c>
      <c r="F18" s="50" t="s">
        <v>481</v>
      </c>
    </row>
    <row r="19" spans="1:6" x14ac:dyDescent="0.3">
      <c r="A19" t="s">
        <v>482</v>
      </c>
      <c r="D19" t="s">
        <v>483</v>
      </c>
      <c r="F19" t="s">
        <v>484</v>
      </c>
    </row>
    <row r="20" spans="1:6" x14ac:dyDescent="0.3">
      <c r="A20" t="s">
        <v>485</v>
      </c>
      <c r="D20" t="s">
        <v>486</v>
      </c>
      <c r="F20" t="s">
        <v>487</v>
      </c>
    </row>
    <row r="21" spans="1:6" x14ac:dyDescent="0.3">
      <c r="A21" t="s">
        <v>488</v>
      </c>
      <c r="D21" t="s">
        <v>489</v>
      </c>
      <c r="F21" t="s">
        <v>490</v>
      </c>
    </row>
    <row r="22" spans="1:6" x14ac:dyDescent="0.3">
      <c r="D22" t="s">
        <v>491</v>
      </c>
      <c r="F22" t="s">
        <v>492</v>
      </c>
    </row>
    <row r="23" spans="1:6" x14ac:dyDescent="0.3">
      <c r="D23" t="s">
        <v>493</v>
      </c>
      <c r="F23" t="s">
        <v>494</v>
      </c>
    </row>
    <row r="24" spans="1:6" x14ac:dyDescent="0.3">
      <c r="A24" t="s">
        <v>29</v>
      </c>
      <c r="F24" t="s">
        <v>495</v>
      </c>
    </row>
    <row r="25" spans="1:6" x14ac:dyDescent="0.3">
      <c r="A25" t="s">
        <v>206</v>
      </c>
      <c r="D25" s="50" t="s">
        <v>316</v>
      </c>
      <c r="F25" t="s">
        <v>488</v>
      </c>
    </row>
    <row r="26" spans="1:6" x14ac:dyDescent="0.3">
      <c r="A26" t="s">
        <v>496</v>
      </c>
      <c r="D26" t="s">
        <v>497</v>
      </c>
    </row>
    <row r="27" spans="1:6" x14ac:dyDescent="0.3">
      <c r="D27" t="s">
        <v>498</v>
      </c>
    </row>
    <row r="28" spans="1:6" x14ac:dyDescent="0.3">
      <c r="A28" s="50" t="s">
        <v>499</v>
      </c>
      <c r="D28" t="s">
        <v>500</v>
      </c>
    </row>
    <row r="29" spans="1:6" x14ac:dyDescent="0.3">
      <c r="A29" t="s">
        <v>501</v>
      </c>
      <c r="D29" t="s">
        <v>502</v>
      </c>
    </row>
    <row r="30" spans="1:6" x14ac:dyDescent="0.3">
      <c r="A30" t="s">
        <v>503</v>
      </c>
    </row>
    <row r="31" spans="1:6" x14ac:dyDescent="0.3">
      <c r="A31" t="s">
        <v>504</v>
      </c>
      <c r="D31" s="50" t="s">
        <v>505</v>
      </c>
    </row>
    <row r="32" spans="1:6" x14ac:dyDescent="0.3">
      <c r="A32" t="s">
        <v>506</v>
      </c>
      <c r="D32" t="s">
        <v>29</v>
      </c>
    </row>
    <row r="33" spans="1:4" x14ac:dyDescent="0.3">
      <c r="A33" t="s">
        <v>507</v>
      </c>
      <c r="D33" t="s">
        <v>206</v>
      </c>
    </row>
    <row r="34" spans="1:4" x14ac:dyDescent="0.3">
      <c r="A34" t="s">
        <v>508</v>
      </c>
      <c r="D34" t="s">
        <v>509</v>
      </c>
    </row>
    <row r="35" spans="1:4" x14ac:dyDescent="0.3">
      <c r="A35" t="s">
        <v>510</v>
      </c>
      <c r="D35" t="s">
        <v>496</v>
      </c>
    </row>
    <row r="37" spans="1:4" x14ac:dyDescent="0.3">
      <c r="A37" s="50" t="s">
        <v>511</v>
      </c>
      <c r="C37" s="50" t="s">
        <v>100</v>
      </c>
    </row>
    <row r="38" spans="1:4" x14ac:dyDescent="0.3">
      <c r="A38" t="s">
        <v>512</v>
      </c>
      <c r="C38" t="s">
        <v>163</v>
      </c>
    </row>
    <row r="39" spans="1:4" x14ac:dyDescent="0.3">
      <c r="A39" t="s">
        <v>513</v>
      </c>
      <c r="C39" t="s">
        <v>398</v>
      </c>
    </row>
    <row r="40" spans="1:4" x14ac:dyDescent="0.3">
      <c r="A40" t="s">
        <v>496</v>
      </c>
      <c r="C40" t="s">
        <v>401</v>
      </c>
    </row>
    <row r="41" spans="1:4" x14ac:dyDescent="0.3">
      <c r="C41" t="s">
        <v>403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4D4BE-21FC-4162-B120-25942B20FDB8}">
  <sheetPr>
    <tabColor rgb="FF00B0F0"/>
  </sheetPr>
  <dimension ref="A1:M51"/>
  <sheetViews>
    <sheetView workbookViewId="0">
      <selection activeCell="L24" sqref="L24"/>
    </sheetView>
  </sheetViews>
  <sheetFormatPr defaultRowHeight="14.4" x14ac:dyDescent="0.3"/>
  <cols>
    <col min="1" max="1" width="85.5546875" customWidth="1"/>
    <col min="2" max="2" width="35.6640625" customWidth="1"/>
  </cols>
  <sheetData>
    <row r="1" spans="1:13" ht="31.8" thickBot="1" x14ac:dyDescent="0.65">
      <c r="A1" s="511" t="s">
        <v>514</v>
      </c>
      <c r="B1" s="513"/>
    </row>
    <row r="2" spans="1:13" ht="15" thickBot="1" x14ac:dyDescent="0.35">
      <c r="A2" s="49" t="s">
        <v>109</v>
      </c>
      <c r="B2" s="70" t="s">
        <v>515</v>
      </c>
      <c r="D2" s="27" t="s">
        <v>111</v>
      </c>
    </row>
    <row r="3" spans="1:13" x14ac:dyDescent="0.3">
      <c r="A3" s="69" t="s">
        <v>516</v>
      </c>
      <c r="B3" s="47" t="s">
        <v>517</v>
      </c>
      <c r="D3" t="s">
        <v>518</v>
      </c>
    </row>
    <row r="4" spans="1:13" ht="102" customHeight="1" x14ac:dyDescent="0.3">
      <c r="A4" s="68" t="s">
        <v>519</v>
      </c>
      <c r="B4" s="22" t="s">
        <v>517</v>
      </c>
      <c r="D4" s="663" t="s">
        <v>520</v>
      </c>
      <c r="E4" s="663"/>
      <c r="F4" s="663"/>
      <c r="G4" s="663"/>
      <c r="H4" s="663"/>
      <c r="I4" s="663"/>
      <c r="J4" s="663"/>
      <c r="K4" s="663"/>
      <c r="L4" s="663"/>
      <c r="M4" s="663"/>
    </row>
    <row r="5" spans="1:13" ht="28.8" x14ac:dyDescent="0.3">
      <c r="A5" s="68" t="s">
        <v>521</v>
      </c>
      <c r="B5" s="22" t="s">
        <v>517</v>
      </c>
      <c r="D5" t="s">
        <v>522</v>
      </c>
    </row>
    <row r="6" spans="1:13" ht="28.8" x14ac:dyDescent="0.3">
      <c r="A6" s="68" t="s">
        <v>523</v>
      </c>
      <c r="B6" s="22" t="s">
        <v>517</v>
      </c>
    </row>
    <row r="7" spans="1:13" x14ac:dyDescent="0.3">
      <c r="A7" s="337" t="s">
        <v>524</v>
      </c>
      <c r="B7" s="22" t="s">
        <v>484</v>
      </c>
    </row>
    <row r="8" spans="1:13" ht="28.8" x14ac:dyDescent="0.3">
      <c r="A8" s="33" t="s">
        <v>525</v>
      </c>
      <c r="B8" s="22" t="s">
        <v>490</v>
      </c>
    </row>
    <row r="9" spans="1:13" ht="28.8" x14ac:dyDescent="0.3">
      <c r="A9" s="33" t="s">
        <v>526</v>
      </c>
      <c r="B9" s="22" t="s">
        <v>490</v>
      </c>
    </row>
    <row r="10" spans="1:13" x14ac:dyDescent="0.3">
      <c r="A10" s="68" t="s">
        <v>527</v>
      </c>
      <c r="B10" s="22" t="s">
        <v>487</v>
      </c>
      <c r="D10" t="s">
        <v>528</v>
      </c>
    </row>
    <row r="11" spans="1:13" x14ac:dyDescent="0.3">
      <c r="A11" s="39" t="s">
        <v>529</v>
      </c>
      <c r="B11" s="22" t="s">
        <v>487</v>
      </c>
    </row>
    <row r="12" spans="1:13" ht="29.4" customHeight="1" x14ac:dyDescent="0.3">
      <c r="A12" s="39" t="s">
        <v>530</v>
      </c>
      <c r="B12" s="22" t="s">
        <v>487</v>
      </c>
    </row>
    <row r="13" spans="1:13" x14ac:dyDescent="0.3">
      <c r="A13" s="109" t="s">
        <v>531</v>
      </c>
      <c r="B13" s="22" t="s">
        <v>495</v>
      </c>
      <c r="D13" t="s">
        <v>532</v>
      </c>
    </row>
    <row r="14" spans="1:13" x14ac:dyDescent="0.3">
      <c r="A14" s="39" t="s">
        <v>533</v>
      </c>
      <c r="B14" s="22" t="s">
        <v>495</v>
      </c>
      <c r="D14" t="s">
        <v>534</v>
      </c>
    </row>
    <row r="15" spans="1:13" ht="28.8" x14ac:dyDescent="0.3">
      <c r="A15" s="33" t="s">
        <v>535</v>
      </c>
      <c r="B15" s="22" t="s">
        <v>494</v>
      </c>
    </row>
    <row r="16" spans="1:13" x14ac:dyDescent="0.3">
      <c r="A16" s="39"/>
      <c r="B16" s="22"/>
    </row>
    <row r="17" spans="1:2" x14ac:dyDescent="0.3">
      <c r="A17" s="39"/>
      <c r="B17" s="22"/>
    </row>
    <row r="18" spans="1:2" x14ac:dyDescent="0.3">
      <c r="A18" s="39"/>
      <c r="B18" s="22"/>
    </row>
    <row r="19" spans="1:2" x14ac:dyDescent="0.3">
      <c r="A19" s="39"/>
      <c r="B19" s="22"/>
    </row>
    <row r="20" spans="1:2" x14ac:dyDescent="0.3">
      <c r="A20" s="39"/>
      <c r="B20" s="22"/>
    </row>
    <row r="21" spans="1:2" x14ac:dyDescent="0.3">
      <c r="A21" s="39"/>
      <c r="B21" s="22"/>
    </row>
    <row r="22" spans="1:2" x14ac:dyDescent="0.3">
      <c r="A22" s="39"/>
      <c r="B22" s="22"/>
    </row>
    <row r="23" spans="1:2" x14ac:dyDescent="0.3">
      <c r="A23" s="39"/>
      <c r="B23" s="22"/>
    </row>
    <row r="24" spans="1:2" x14ac:dyDescent="0.3">
      <c r="A24" s="39"/>
      <c r="B24" s="22"/>
    </row>
    <row r="25" spans="1:2" x14ac:dyDescent="0.3">
      <c r="A25" s="39"/>
      <c r="B25" s="22"/>
    </row>
    <row r="26" spans="1:2" x14ac:dyDescent="0.3">
      <c r="A26" s="39"/>
      <c r="B26" s="22"/>
    </row>
    <row r="27" spans="1:2" x14ac:dyDescent="0.3">
      <c r="A27" s="39"/>
      <c r="B27" s="22"/>
    </row>
    <row r="28" spans="1:2" x14ac:dyDescent="0.3">
      <c r="A28" s="39"/>
      <c r="B28" s="22"/>
    </row>
    <row r="29" spans="1:2" x14ac:dyDescent="0.3">
      <c r="A29" s="39"/>
      <c r="B29" s="22"/>
    </row>
    <row r="30" spans="1:2" x14ac:dyDescent="0.3">
      <c r="A30" s="39"/>
      <c r="B30" s="22"/>
    </row>
    <row r="31" spans="1:2" x14ac:dyDescent="0.3">
      <c r="A31" s="39"/>
      <c r="B31" s="22"/>
    </row>
    <row r="32" spans="1:2" x14ac:dyDescent="0.3">
      <c r="A32" s="39"/>
      <c r="B32" s="22"/>
    </row>
    <row r="33" spans="1:2" x14ac:dyDescent="0.3">
      <c r="A33" s="39"/>
      <c r="B33" s="22"/>
    </row>
    <row r="34" spans="1:2" x14ac:dyDescent="0.3">
      <c r="A34" s="39"/>
      <c r="B34" s="22"/>
    </row>
    <row r="35" spans="1:2" x14ac:dyDescent="0.3">
      <c r="A35" s="39"/>
      <c r="B35" s="22"/>
    </row>
    <row r="36" spans="1:2" x14ac:dyDescent="0.3">
      <c r="A36" s="39"/>
      <c r="B36" s="22"/>
    </row>
    <row r="37" spans="1:2" x14ac:dyDescent="0.3">
      <c r="A37" s="39"/>
      <c r="B37" s="22"/>
    </row>
    <row r="38" spans="1:2" x14ac:dyDescent="0.3">
      <c r="A38" s="39"/>
      <c r="B38" s="22"/>
    </row>
    <row r="39" spans="1:2" x14ac:dyDescent="0.3">
      <c r="A39" s="39"/>
      <c r="B39" s="22"/>
    </row>
    <row r="40" spans="1:2" x14ac:dyDescent="0.3">
      <c r="A40" s="39"/>
      <c r="B40" s="22"/>
    </row>
    <row r="41" spans="1:2" x14ac:dyDescent="0.3">
      <c r="A41" s="39"/>
      <c r="B41" s="22"/>
    </row>
    <row r="42" spans="1:2" x14ac:dyDescent="0.3">
      <c r="A42" s="39"/>
      <c r="B42" s="22"/>
    </row>
    <row r="43" spans="1:2" x14ac:dyDescent="0.3">
      <c r="A43" s="39"/>
      <c r="B43" s="22"/>
    </row>
    <row r="44" spans="1:2" x14ac:dyDescent="0.3">
      <c r="A44" s="39"/>
      <c r="B44" s="22"/>
    </row>
    <row r="45" spans="1:2" x14ac:dyDescent="0.3">
      <c r="A45" s="39"/>
      <c r="B45" s="22"/>
    </row>
    <row r="46" spans="1:2" x14ac:dyDescent="0.3">
      <c r="A46" s="39"/>
      <c r="B46" s="22"/>
    </row>
    <row r="47" spans="1:2" x14ac:dyDescent="0.3">
      <c r="A47" s="39"/>
      <c r="B47" s="22"/>
    </row>
    <row r="48" spans="1:2" x14ac:dyDescent="0.3">
      <c r="A48" s="39"/>
      <c r="B48" s="22"/>
    </row>
    <row r="49" spans="1:2" x14ac:dyDescent="0.3">
      <c r="A49" s="39"/>
      <c r="B49" s="22"/>
    </row>
    <row r="50" spans="1:2" x14ac:dyDescent="0.3">
      <c r="A50" s="39"/>
      <c r="B50" s="22"/>
    </row>
    <row r="51" spans="1:2" ht="15" thickBot="1" x14ac:dyDescent="0.35">
      <c r="A51" s="40"/>
      <c r="B51" s="25"/>
    </row>
  </sheetData>
  <mergeCells count="2">
    <mergeCell ref="D4:M4"/>
    <mergeCell ref="A1:B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53AB5AD-21B5-4D66-9351-04AEA27A83A0}">
          <x14:formula1>
            <xm:f>Sheet9!$F$19:$F$25</xm:f>
          </x14:formula1>
          <xm:sqref>B3:B51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1B69-AC1A-4F90-A7CD-C657279E08C9}">
  <sheetPr>
    <tabColor rgb="FF00B050"/>
  </sheetPr>
  <dimension ref="A1:B14"/>
  <sheetViews>
    <sheetView workbookViewId="0">
      <selection activeCell="F31" sqref="F31"/>
    </sheetView>
  </sheetViews>
  <sheetFormatPr defaultRowHeight="14.4" x14ac:dyDescent="0.3"/>
  <cols>
    <col min="1" max="1" width="140.109375" customWidth="1"/>
  </cols>
  <sheetData>
    <row r="1" spans="1:2" ht="24" customHeight="1" x14ac:dyDescent="0.3">
      <c r="A1" s="699" t="s">
        <v>551</v>
      </c>
      <c r="B1" s="430"/>
    </row>
    <row r="2" spans="1:2" x14ac:dyDescent="0.3">
      <c r="A2" s="430" t="s">
        <v>552</v>
      </c>
      <c r="B2" s="430"/>
    </row>
    <row r="3" spans="1:2" x14ac:dyDescent="0.3">
      <c r="A3" s="698" t="s">
        <v>553</v>
      </c>
      <c r="B3" s="430"/>
    </row>
    <row r="4" spans="1:2" x14ac:dyDescent="0.3">
      <c r="A4" s="698" t="s">
        <v>554</v>
      </c>
      <c r="B4" s="430"/>
    </row>
    <row r="5" spans="1:2" x14ac:dyDescent="0.3">
      <c r="A5" s="698" t="s">
        <v>555</v>
      </c>
      <c r="B5" s="430"/>
    </row>
    <row r="6" spans="1:2" x14ac:dyDescent="0.3">
      <c r="A6" s="698" t="s">
        <v>556</v>
      </c>
      <c r="B6" s="430"/>
    </row>
    <row r="7" spans="1:2" x14ac:dyDescent="0.3">
      <c r="A7" s="698" t="s">
        <v>557</v>
      </c>
      <c r="B7" s="430"/>
    </row>
    <row r="8" spans="1:2" x14ac:dyDescent="0.3">
      <c r="A8" s="702" t="s">
        <v>558</v>
      </c>
      <c r="B8" s="430"/>
    </row>
    <row r="9" spans="1:2" x14ac:dyDescent="0.3">
      <c r="A9" s="693" t="s">
        <v>559</v>
      </c>
      <c r="B9" s="693" t="s">
        <v>221</v>
      </c>
    </row>
    <row r="10" spans="1:2" ht="15" thickBot="1" x14ac:dyDescent="0.35">
      <c r="A10" s="694"/>
      <c r="B10" s="694"/>
    </row>
    <row r="11" spans="1:2" x14ac:dyDescent="0.3">
      <c r="A11" s="695" t="s">
        <v>560</v>
      </c>
      <c r="B11" s="696"/>
    </row>
    <row r="12" spans="1:2" x14ac:dyDescent="0.3">
      <c r="A12" s="697"/>
      <c r="B12" s="697"/>
    </row>
    <row r="13" spans="1:2" ht="15" thickBot="1" x14ac:dyDescent="0.35">
      <c r="A13" s="694"/>
      <c r="B13" s="694"/>
    </row>
    <row r="14" spans="1:2" ht="58.8" customHeight="1" x14ac:dyDescent="0.3">
      <c r="A14" s="700" t="s">
        <v>561</v>
      </c>
      <c r="B14" s="701"/>
    </row>
  </sheetData>
  <mergeCells count="12">
    <mergeCell ref="A1:B1"/>
    <mergeCell ref="A2:B2"/>
    <mergeCell ref="A14:B14"/>
    <mergeCell ref="A8:B8"/>
    <mergeCell ref="A9:A10"/>
    <mergeCell ref="B9:B10"/>
    <mergeCell ref="A11:B13"/>
    <mergeCell ref="A7:B7"/>
    <mergeCell ref="A3:B3"/>
    <mergeCell ref="A4:B4"/>
    <mergeCell ref="A5:B5"/>
    <mergeCell ref="A6: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2DE9D-7BCF-445B-8DA3-227E5330546A}">
  <sheetPr>
    <tabColor rgb="FF00B050"/>
  </sheetPr>
  <dimension ref="A1:B22"/>
  <sheetViews>
    <sheetView workbookViewId="0">
      <selection activeCell="A22" sqref="A22"/>
    </sheetView>
  </sheetViews>
  <sheetFormatPr defaultRowHeight="14.4" x14ac:dyDescent="0.3"/>
  <cols>
    <col min="1" max="1" width="136.5546875" bestFit="1" customWidth="1"/>
  </cols>
  <sheetData>
    <row r="1" spans="1:2" x14ac:dyDescent="0.3">
      <c r="A1" s="250" t="s">
        <v>28</v>
      </c>
      <c r="B1" s="250" t="s">
        <v>29</v>
      </c>
    </row>
    <row r="2" spans="1:2" x14ac:dyDescent="0.3">
      <c r="A2" s="246" t="s">
        <v>30</v>
      </c>
      <c r="B2" s="246"/>
    </row>
    <row r="3" spans="1:2" x14ac:dyDescent="0.3">
      <c r="A3" s="246" t="s">
        <v>31</v>
      </c>
      <c r="B3" s="246"/>
    </row>
    <row r="4" spans="1:2" x14ac:dyDescent="0.3">
      <c r="A4" s="246" t="s">
        <v>32</v>
      </c>
      <c r="B4" s="246"/>
    </row>
    <row r="5" spans="1:2" x14ac:dyDescent="0.3">
      <c r="A5" s="246" t="s">
        <v>33</v>
      </c>
      <c r="B5" s="246"/>
    </row>
    <row r="6" spans="1:2" x14ac:dyDescent="0.3">
      <c r="A6" s="246" t="s">
        <v>34</v>
      </c>
      <c r="B6" s="246"/>
    </row>
    <row r="7" spans="1:2" x14ac:dyDescent="0.3">
      <c r="A7" s="246" t="s">
        <v>35</v>
      </c>
      <c r="B7" s="246"/>
    </row>
    <row r="8" spans="1:2" x14ac:dyDescent="0.3">
      <c r="A8" s="246" t="s">
        <v>36</v>
      </c>
      <c r="B8" s="246"/>
    </row>
    <row r="9" spans="1:2" x14ac:dyDescent="0.3">
      <c r="A9" s="246" t="s">
        <v>37</v>
      </c>
      <c r="B9" s="246"/>
    </row>
    <row r="10" spans="1:2" x14ac:dyDescent="0.3">
      <c r="A10" s="333"/>
      <c r="B10" s="246"/>
    </row>
    <row r="11" spans="1:2" x14ac:dyDescent="0.3">
      <c r="A11" s="250" t="s">
        <v>38</v>
      </c>
      <c r="B11" s="332"/>
    </row>
    <row r="12" spans="1:2" x14ac:dyDescent="0.3">
      <c r="A12" s="331" t="s">
        <v>39</v>
      </c>
      <c r="B12" s="332"/>
    </row>
    <row r="13" spans="1:2" x14ac:dyDescent="0.3">
      <c r="A13" s="334" t="s">
        <v>40</v>
      </c>
      <c r="B13" s="332"/>
    </row>
    <row r="14" spans="1:2" x14ac:dyDescent="0.3">
      <c r="A14" s="331" t="s">
        <v>41</v>
      </c>
      <c r="B14" s="332"/>
    </row>
    <row r="15" spans="1:2" x14ac:dyDescent="0.3">
      <c r="A15" s="334" t="s">
        <v>42</v>
      </c>
      <c r="B15" s="332"/>
    </row>
    <row r="16" spans="1:2" x14ac:dyDescent="0.3">
      <c r="A16" s="334" t="s">
        <v>43</v>
      </c>
      <c r="B16" s="332"/>
    </row>
    <row r="17" spans="1:2" x14ac:dyDescent="0.3">
      <c r="A17" s="334" t="s">
        <v>44</v>
      </c>
      <c r="B17" s="332"/>
    </row>
    <row r="18" spans="1:2" x14ac:dyDescent="0.3">
      <c r="A18" s="334" t="s">
        <v>45</v>
      </c>
      <c r="B18" s="332"/>
    </row>
    <row r="19" spans="1:2" x14ac:dyDescent="0.3">
      <c r="A19" s="334" t="s">
        <v>46</v>
      </c>
      <c r="B19" s="332"/>
    </row>
    <row r="20" spans="1:2" x14ac:dyDescent="0.3">
      <c r="A20" s="334" t="s">
        <v>47</v>
      </c>
      <c r="B20" s="332"/>
    </row>
    <row r="21" spans="1:2" x14ac:dyDescent="0.3">
      <c r="A21" s="334" t="s">
        <v>573</v>
      </c>
      <c r="B21" s="332"/>
    </row>
    <row r="22" spans="1:2" x14ac:dyDescent="0.3">
      <c r="A22" s="246" t="s">
        <v>48</v>
      </c>
      <c r="B22" s="33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FC739-9A5E-4D6B-8A61-A32F74C8DC1A}">
  <dimension ref="B1:E7"/>
  <sheetViews>
    <sheetView workbookViewId="0">
      <selection activeCell="T29" sqref="T29"/>
    </sheetView>
  </sheetViews>
  <sheetFormatPr defaultRowHeight="14.4" x14ac:dyDescent="0.3"/>
  <sheetData>
    <row r="1" spans="2:5" ht="28.8" x14ac:dyDescent="0.3">
      <c r="B1" t="s">
        <v>536</v>
      </c>
      <c r="C1" s="3" t="s">
        <v>537</v>
      </c>
      <c r="D1" s="3" t="s">
        <v>372</v>
      </c>
      <c r="E1" s="3" t="s">
        <v>295</v>
      </c>
    </row>
    <row r="2" spans="2:5" x14ac:dyDescent="0.3">
      <c r="B2" s="4" t="s">
        <v>363</v>
      </c>
      <c r="C2" t="s">
        <v>466</v>
      </c>
      <c r="D2" s="17" t="s">
        <v>449</v>
      </c>
      <c r="E2" t="s">
        <v>538</v>
      </c>
    </row>
    <row r="3" spans="2:5" x14ac:dyDescent="0.3">
      <c r="B3" s="4" t="s">
        <v>539</v>
      </c>
      <c r="C3" t="s">
        <v>448</v>
      </c>
      <c r="D3" s="17" t="s">
        <v>540</v>
      </c>
      <c r="E3" t="s">
        <v>541</v>
      </c>
    </row>
    <row r="4" spans="2:5" x14ac:dyDescent="0.3">
      <c r="B4" s="4" t="s">
        <v>542</v>
      </c>
      <c r="C4" t="s">
        <v>452</v>
      </c>
      <c r="D4" s="17" t="s">
        <v>456</v>
      </c>
      <c r="E4" t="s">
        <v>543</v>
      </c>
    </row>
    <row r="5" spans="2:5" x14ac:dyDescent="0.3">
      <c r="B5" s="4" t="s">
        <v>544</v>
      </c>
      <c r="C5" t="s">
        <v>464</v>
      </c>
      <c r="D5" s="17" t="s">
        <v>461</v>
      </c>
      <c r="E5" t="s">
        <v>545</v>
      </c>
    </row>
    <row r="6" spans="2:5" ht="28.8" x14ac:dyDescent="0.3">
      <c r="B6" s="4" t="s">
        <v>546</v>
      </c>
      <c r="C6" t="s">
        <v>381</v>
      </c>
    </row>
    <row r="7" spans="2:5" x14ac:dyDescent="0.3">
      <c r="B7" s="4" t="s">
        <v>547</v>
      </c>
      <c r="C7" t="s">
        <v>467</v>
      </c>
    </row>
  </sheetData>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B881-8E72-4175-8F4F-60B2E00E3B9B}">
  <dimension ref="A1:J97"/>
  <sheetViews>
    <sheetView topLeftCell="A37" workbookViewId="0">
      <selection activeCell="R60" sqref="R60"/>
    </sheetView>
  </sheetViews>
  <sheetFormatPr defaultRowHeight="14.4" x14ac:dyDescent="0.3"/>
  <cols>
    <col min="2" max="2" width="14.5546875" bestFit="1" customWidth="1"/>
    <col min="3" max="3" width="11.6640625" bestFit="1" customWidth="1"/>
    <col min="4" max="4" width="8.6640625" bestFit="1" customWidth="1"/>
    <col min="5" max="5" width="5.5546875" bestFit="1" customWidth="1"/>
    <col min="6" max="6" width="8.44140625" bestFit="1" customWidth="1"/>
    <col min="7" max="7" width="8.6640625" bestFit="1" customWidth="1"/>
    <col min="8" max="8" width="7.6640625" bestFit="1" customWidth="1"/>
    <col min="9" max="9" width="8.33203125" bestFit="1" customWidth="1"/>
    <col min="10" max="10" width="5.5546875" bestFit="1" customWidth="1"/>
  </cols>
  <sheetData>
    <row r="1" spans="1:10" ht="28.8" x14ac:dyDescent="0.3">
      <c r="A1" t="s">
        <v>548</v>
      </c>
      <c r="B1" s="3" t="s">
        <v>537</v>
      </c>
      <c r="C1" s="3" t="s">
        <v>372</v>
      </c>
      <c r="D1" s="3" t="s">
        <v>295</v>
      </c>
      <c r="E1" s="4" t="s">
        <v>363</v>
      </c>
      <c r="F1" s="4" t="s">
        <v>539</v>
      </c>
      <c r="G1" s="4" t="s">
        <v>542</v>
      </c>
      <c r="H1" s="4" t="s">
        <v>544</v>
      </c>
      <c r="I1" s="4" t="s">
        <v>546</v>
      </c>
      <c r="J1" s="4" t="s">
        <v>547</v>
      </c>
    </row>
    <row r="2" spans="1:10" x14ac:dyDescent="0.3">
      <c r="A2" t="str">
        <f>B2&amp;C2&amp;D2</f>
        <v>ArableBorderdykeDPD</v>
      </c>
      <c r="B2" s="17" t="s">
        <v>466</v>
      </c>
      <c r="C2" s="17" t="s">
        <v>456</v>
      </c>
      <c r="D2" s="17" t="s">
        <v>545</v>
      </c>
      <c r="E2" s="18">
        <v>105</v>
      </c>
      <c r="F2" s="18">
        <v>64</v>
      </c>
      <c r="G2" s="18">
        <v>105</v>
      </c>
      <c r="H2" s="18">
        <v>99</v>
      </c>
      <c r="I2" s="18">
        <v>99</v>
      </c>
      <c r="J2" s="18">
        <v>85</v>
      </c>
    </row>
    <row r="3" spans="1:10" x14ac:dyDescent="0.3">
      <c r="A3" t="str">
        <f t="shared" ref="A3:A66" si="0">B3&amp;C3&amp;D3</f>
        <v>ArableDrylandDPD</v>
      </c>
      <c r="B3" s="17" t="s">
        <v>466</v>
      </c>
      <c r="C3" s="17" t="s">
        <v>461</v>
      </c>
      <c r="D3" s="17" t="s">
        <v>545</v>
      </c>
      <c r="E3" s="18">
        <v>13.066666666666666</v>
      </c>
      <c r="F3" s="18">
        <v>13</v>
      </c>
      <c r="G3" s="18">
        <v>13.066666666666666</v>
      </c>
      <c r="H3" s="18">
        <v>13.066666666666666</v>
      </c>
      <c r="I3" s="18">
        <v>13.066666666666666</v>
      </c>
      <c r="J3" s="18">
        <v>11</v>
      </c>
    </row>
    <row r="4" spans="1:10" x14ac:dyDescent="0.3">
      <c r="A4" t="str">
        <f t="shared" si="0"/>
        <v>ArablePivotDPD</v>
      </c>
      <c r="B4" s="17" t="s">
        <v>466</v>
      </c>
      <c r="C4" s="17" t="s">
        <v>449</v>
      </c>
      <c r="D4" s="17" t="s">
        <v>545</v>
      </c>
      <c r="E4" s="18">
        <v>32.945631067961166</v>
      </c>
      <c r="F4" s="18">
        <v>27.633009708737863</v>
      </c>
      <c r="G4" s="18">
        <v>32.945631067961166</v>
      </c>
      <c r="H4" s="18">
        <v>20.038834951456312</v>
      </c>
      <c r="I4" s="18">
        <v>20.038834951456312</v>
      </c>
      <c r="J4" s="18">
        <v>17.856310679611649</v>
      </c>
    </row>
    <row r="5" spans="1:10" x14ac:dyDescent="0.3">
      <c r="A5" t="str">
        <f t="shared" si="0"/>
        <v>ArableRoto-rainerDPD</v>
      </c>
      <c r="B5" s="17" t="s">
        <v>466</v>
      </c>
      <c r="C5" s="17" t="s">
        <v>540</v>
      </c>
      <c r="D5" s="17" t="s">
        <v>545</v>
      </c>
      <c r="E5" s="18">
        <v>42.521212121212123</v>
      </c>
      <c r="F5" s="18">
        <v>42.872727272727275</v>
      </c>
      <c r="G5" s="18">
        <v>42.521212121212123</v>
      </c>
      <c r="H5" s="18">
        <v>20.545454545454547</v>
      </c>
      <c r="I5" s="18">
        <v>20.545454545454547</v>
      </c>
      <c r="J5" s="18">
        <v>22.860606060606059</v>
      </c>
    </row>
    <row r="6" spans="1:10" x14ac:dyDescent="0.3">
      <c r="A6" t="str">
        <f t="shared" si="0"/>
        <v>ArableBorderdykeL</v>
      </c>
      <c r="B6" s="17" t="s">
        <v>466</v>
      </c>
      <c r="C6" s="17" t="s">
        <v>456</v>
      </c>
      <c r="D6" s="17" t="s">
        <v>541</v>
      </c>
      <c r="E6" s="18">
        <v>96.5</v>
      </c>
      <c r="F6" s="18">
        <v>98</v>
      </c>
      <c r="G6" s="18">
        <v>96.5</v>
      </c>
      <c r="H6" s="18">
        <v>90.75</v>
      </c>
      <c r="I6" s="18">
        <v>90.75</v>
      </c>
      <c r="J6" s="18">
        <v>82</v>
      </c>
    </row>
    <row r="7" spans="1:10" x14ac:dyDescent="0.3">
      <c r="A7" t="str">
        <f t="shared" si="0"/>
        <v>ArableDrylandL</v>
      </c>
      <c r="B7" s="17" t="s">
        <v>466</v>
      </c>
      <c r="C7" s="17" t="s">
        <v>461</v>
      </c>
      <c r="D7" s="17" t="s">
        <v>541</v>
      </c>
      <c r="E7" s="18">
        <v>56.333333333333336</v>
      </c>
      <c r="F7" s="18">
        <v>56</v>
      </c>
      <c r="G7" s="18">
        <v>56.333333333333336</v>
      </c>
      <c r="H7" s="18">
        <v>56.4</v>
      </c>
      <c r="I7" s="18">
        <v>56.4</v>
      </c>
      <c r="J7" s="18">
        <v>52</v>
      </c>
    </row>
    <row r="8" spans="1:10" x14ac:dyDescent="0.3">
      <c r="A8" t="str">
        <f t="shared" si="0"/>
        <v>ArablePivotL</v>
      </c>
      <c r="B8" s="17" t="s">
        <v>466</v>
      </c>
      <c r="C8" s="17" t="s">
        <v>449</v>
      </c>
      <c r="D8" s="17" t="s">
        <v>541</v>
      </c>
      <c r="E8" s="18">
        <v>57.914563106796116</v>
      </c>
      <c r="F8" s="18">
        <v>54.163106796116502</v>
      </c>
      <c r="G8" s="18">
        <v>57.914563106796116</v>
      </c>
      <c r="H8" s="18">
        <v>41.662135922330094</v>
      </c>
      <c r="I8" s="18">
        <v>41.662135922330094</v>
      </c>
      <c r="J8" s="18">
        <v>37.530097087378643</v>
      </c>
    </row>
    <row r="9" spans="1:10" x14ac:dyDescent="0.3">
      <c r="A9" t="str">
        <f t="shared" si="0"/>
        <v>ArableRoto-rainerL</v>
      </c>
      <c r="B9" s="17" t="s">
        <v>466</v>
      </c>
      <c r="C9" s="17" t="s">
        <v>540</v>
      </c>
      <c r="D9" s="17" t="s">
        <v>541</v>
      </c>
      <c r="E9" s="18">
        <v>75.084848484848479</v>
      </c>
      <c r="F9" s="18">
        <v>78.951515151515153</v>
      </c>
      <c r="G9" s="18">
        <v>75.084848484848479</v>
      </c>
      <c r="H9" s="18">
        <v>43.903030303030306</v>
      </c>
      <c r="I9" s="18">
        <v>43.903030303030306</v>
      </c>
      <c r="J9" s="18">
        <v>47.393939393939391</v>
      </c>
    </row>
    <row r="10" spans="1:10" x14ac:dyDescent="0.3">
      <c r="A10" t="str">
        <f t="shared" si="0"/>
        <v>ArableBorderdykeMH</v>
      </c>
      <c r="B10" s="17" t="s">
        <v>466</v>
      </c>
      <c r="C10" s="17" t="s">
        <v>456</v>
      </c>
      <c r="D10" s="17" t="s">
        <v>543</v>
      </c>
      <c r="E10" s="18">
        <v>103.5</v>
      </c>
      <c r="F10" s="18">
        <v>104</v>
      </c>
      <c r="G10" s="18">
        <v>103.5</v>
      </c>
      <c r="H10" s="18">
        <v>97.75</v>
      </c>
      <c r="I10" s="18">
        <v>97.75</v>
      </c>
      <c r="J10" s="18">
        <v>86</v>
      </c>
    </row>
    <row r="11" spans="1:10" x14ac:dyDescent="0.3">
      <c r="A11" t="str">
        <f t="shared" si="0"/>
        <v>ArableDrylandMH</v>
      </c>
      <c r="B11" s="17" t="s">
        <v>466</v>
      </c>
      <c r="C11" s="17" t="s">
        <v>461</v>
      </c>
      <c r="D11" s="17" t="s">
        <v>543</v>
      </c>
      <c r="E11" s="18">
        <v>39.666666666666664</v>
      </c>
      <c r="F11" s="18">
        <v>40</v>
      </c>
      <c r="G11" s="18">
        <v>39.666666666666664</v>
      </c>
      <c r="H11" s="18">
        <v>39.666666666666664</v>
      </c>
      <c r="I11" s="18">
        <v>39.666666666666664</v>
      </c>
      <c r="J11" s="18">
        <v>38</v>
      </c>
    </row>
    <row r="12" spans="1:10" x14ac:dyDescent="0.3">
      <c r="A12" t="str">
        <f t="shared" si="0"/>
        <v>ArablePivotMH</v>
      </c>
      <c r="B12" s="17" t="s">
        <v>466</v>
      </c>
      <c r="C12" s="17" t="s">
        <v>449</v>
      </c>
      <c r="D12" s="17" t="s">
        <v>543</v>
      </c>
      <c r="E12" s="18">
        <v>47.866019417475727</v>
      </c>
      <c r="F12" s="18">
        <v>43.811650485436893</v>
      </c>
      <c r="G12" s="18">
        <v>47.866019417475727</v>
      </c>
      <c r="H12" s="18">
        <v>31.916504854368931</v>
      </c>
      <c r="I12" s="18">
        <v>31.916504854368931</v>
      </c>
      <c r="J12" s="18">
        <v>28.553398058252426</v>
      </c>
    </row>
    <row r="13" spans="1:10" x14ac:dyDescent="0.3">
      <c r="A13" t="str">
        <f t="shared" si="0"/>
        <v>ArableRoto-rainerMH</v>
      </c>
      <c r="B13" s="17" t="s">
        <v>466</v>
      </c>
      <c r="C13" s="17" t="s">
        <v>540</v>
      </c>
      <c r="D13" s="17" t="s">
        <v>543</v>
      </c>
      <c r="E13" s="18">
        <v>61.121212121212125</v>
      </c>
      <c r="F13" s="18">
        <v>60.515151515151516</v>
      </c>
      <c r="G13" s="18">
        <v>61.121212121212125</v>
      </c>
      <c r="H13" s="18">
        <v>33.557575757575755</v>
      </c>
      <c r="I13" s="18">
        <v>33.557575757575755</v>
      </c>
      <c r="J13" s="18">
        <v>34.648484848484848</v>
      </c>
    </row>
    <row r="14" spans="1:10" x14ac:dyDescent="0.3">
      <c r="A14" t="str">
        <f t="shared" si="0"/>
        <v>ArableBorderdykeVL</v>
      </c>
      <c r="B14" s="17" t="s">
        <v>466</v>
      </c>
      <c r="C14" s="17" t="s">
        <v>456</v>
      </c>
      <c r="D14" s="17" t="s">
        <v>538</v>
      </c>
      <c r="E14" s="18">
        <v>94.75</v>
      </c>
      <c r="F14" s="18">
        <v>98</v>
      </c>
      <c r="G14" s="18">
        <v>94.75</v>
      </c>
      <c r="H14" s="18">
        <v>88.75</v>
      </c>
      <c r="I14" s="18">
        <v>88.75</v>
      </c>
      <c r="J14" s="18">
        <v>81</v>
      </c>
    </row>
    <row r="15" spans="1:10" x14ac:dyDescent="0.3">
      <c r="A15" t="str">
        <f t="shared" si="0"/>
        <v>ArableDrylandVL</v>
      </c>
      <c r="B15" s="17" t="s">
        <v>466</v>
      </c>
      <c r="C15" s="17" t="s">
        <v>461</v>
      </c>
      <c r="D15" s="17" t="s">
        <v>538</v>
      </c>
      <c r="E15" s="18">
        <v>63.466666666666669</v>
      </c>
      <c r="F15" s="18">
        <v>64</v>
      </c>
      <c r="G15" s="18">
        <v>63.466666666666669</v>
      </c>
      <c r="H15" s="18">
        <v>63.466666666666669</v>
      </c>
      <c r="I15" s="18">
        <v>63.466666666666669</v>
      </c>
      <c r="J15" s="18">
        <v>57</v>
      </c>
    </row>
    <row r="16" spans="1:10" x14ac:dyDescent="0.3">
      <c r="A16" t="str">
        <f t="shared" si="0"/>
        <v>ArablePivotVL</v>
      </c>
      <c r="B16" s="17" t="s">
        <v>466</v>
      </c>
      <c r="C16" s="17" t="s">
        <v>449</v>
      </c>
      <c r="D16" s="17" t="s">
        <v>538</v>
      </c>
      <c r="E16" s="18">
        <v>60.533980582524272</v>
      </c>
      <c r="F16" s="18">
        <v>57.015533980582525</v>
      </c>
      <c r="G16" s="18">
        <v>60.533980582524272</v>
      </c>
      <c r="H16" s="18">
        <v>45.889320388349518</v>
      </c>
      <c r="I16" s="18">
        <v>45.889320388349518</v>
      </c>
      <c r="J16" s="18">
        <v>40.033009708737865</v>
      </c>
    </row>
    <row r="17" spans="1:10" x14ac:dyDescent="0.3">
      <c r="A17" t="str">
        <f t="shared" si="0"/>
        <v>ArableRoto-rainerVL</v>
      </c>
      <c r="B17" s="17" t="s">
        <v>466</v>
      </c>
      <c r="C17" s="17" t="s">
        <v>540</v>
      </c>
      <c r="D17" s="17" t="s">
        <v>538</v>
      </c>
      <c r="E17" s="18">
        <v>78.88484848484849</v>
      </c>
      <c r="F17" s="18">
        <v>81.321212121212127</v>
      </c>
      <c r="G17" s="18">
        <v>78.88484848484849</v>
      </c>
      <c r="H17" s="18">
        <v>46.896969696969698</v>
      </c>
      <c r="I17" s="18">
        <v>46.896969696969698</v>
      </c>
      <c r="J17" s="18">
        <v>50.103030303030302</v>
      </c>
    </row>
    <row r="18" spans="1:10" x14ac:dyDescent="0.3">
      <c r="A18" t="str">
        <f t="shared" si="0"/>
        <v>Dairy 1BorderdykeDPD</v>
      </c>
      <c r="B18" s="9" t="s">
        <v>448</v>
      </c>
      <c r="C18" s="9" t="s">
        <v>456</v>
      </c>
      <c r="D18" s="9" t="s">
        <v>545</v>
      </c>
      <c r="E18" s="10">
        <v>163.75862068965517</v>
      </c>
      <c r="F18" s="10">
        <v>66.310344827586206</v>
      </c>
      <c r="G18" s="10">
        <v>155.65517241379311</v>
      </c>
      <c r="H18" s="10">
        <v>154.10344827586206</v>
      </c>
      <c r="I18" s="10">
        <v>146</v>
      </c>
      <c r="J18" s="10">
        <v>92.666666666666671</v>
      </c>
    </row>
    <row r="19" spans="1:10" x14ac:dyDescent="0.3">
      <c r="A19" t="str">
        <f t="shared" si="0"/>
        <v>Dairy 1DrylandDPD</v>
      </c>
      <c r="B19" s="9" t="s">
        <v>448</v>
      </c>
      <c r="C19" s="9" t="s">
        <v>461</v>
      </c>
      <c r="D19" s="9" t="s">
        <v>545</v>
      </c>
      <c r="E19" s="10">
        <v>21.253846153846155</v>
      </c>
      <c r="F19" s="10">
        <v>21.261538461538461</v>
      </c>
      <c r="G19" s="10">
        <v>19.361538461538462</v>
      </c>
      <c r="H19" s="10">
        <v>21.223076923076924</v>
      </c>
      <c r="I19" s="10">
        <v>19.330769230769231</v>
      </c>
      <c r="J19" s="10">
        <v>18.484615384615385</v>
      </c>
    </row>
    <row r="20" spans="1:10" x14ac:dyDescent="0.3">
      <c r="A20" t="str">
        <f t="shared" si="0"/>
        <v>Dairy 1PivotDPD</v>
      </c>
      <c r="B20" s="9" t="s">
        <v>448</v>
      </c>
      <c r="C20" s="9" t="s">
        <v>449</v>
      </c>
      <c r="D20" s="9" t="s">
        <v>545</v>
      </c>
      <c r="E20" s="10">
        <v>93.680952380952377</v>
      </c>
      <c r="F20" s="10">
        <v>52.81818181818182</v>
      </c>
      <c r="G20" s="10">
        <v>89.32380952380953</v>
      </c>
      <c r="H20" s="10">
        <v>49.304761904761904</v>
      </c>
      <c r="I20" s="10">
        <v>46.652380952380952</v>
      </c>
      <c r="J20" s="10">
        <v>34.945454545454545</v>
      </c>
    </row>
    <row r="21" spans="1:10" x14ac:dyDescent="0.3">
      <c r="A21" t="str">
        <f t="shared" si="0"/>
        <v>Dairy 1Roto-rainerDPD</v>
      </c>
      <c r="B21" s="9" t="s">
        <v>448</v>
      </c>
      <c r="C21" s="9" t="s">
        <v>540</v>
      </c>
      <c r="D21" s="9" t="s">
        <v>545</v>
      </c>
      <c r="E21" s="10">
        <v>87.08</v>
      </c>
      <c r="F21" s="10">
        <v>72.506666666666661</v>
      </c>
      <c r="G21" s="10">
        <v>87.946666666666673</v>
      </c>
      <c r="H21" s="10">
        <v>36.200000000000003</v>
      </c>
      <c r="I21" s="10">
        <v>37.386666666666663</v>
      </c>
      <c r="J21" s="10">
        <v>28.506666666666668</v>
      </c>
    </row>
    <row r="22" spans="1:10" x14ac:dyDescent="0.3">
      <c r="A22" t="str">
        <f t="shared" si="0"/>
        <v>Dairy 1BorderdykeL</v>
      </c>
      <c r="B22" s="9" t="s">
        <v>448</v>
      </c>
      <c r="C22" s="9" t="s">
        <v>456</v>
      </c>
      <c r="D22" s="9" t="s">
        <v>541</v>
      </c>
      <c r="E22" s="10">
        <v>200</v>
      </c>
      <c r="F22" s="10">
        <v>177.75862068965517</v>
      </c>
      <c r="G22" s="10">
        <v>189.9655172413793</v>
      </c>
      <c r="H22" s="10">
        <v>196.82758620689654</v>
      </c>
      <c r="I22" s="10">
        <v>186.65517241379311</v>
      </c>
      <c r="J22" s="10">
        <v>120.73333333333333</v>
      </c>
    </row>
    <row r="23" spans="1:10" x14ac:dyDescent="0.3">
      <c r="A23" t="str">
        <f t="shared" si="0"/>
        <v>Dairy 1DrylandL</v>
      </c>
      <c r="B23" s="9" t="s">
        <v>448</v>
      </c>
      <c r="C23" s="9" t="s">
        <v>461</v>
      </c>
      <c r="D23" s="9" t="s">
        <v>541</v>
      </c>
      <c r="E23" s="10">
        <v>50.784615384615385</v>
      </c>
      <c r="F23" s="10">
        <v>50.784615384615385</v>
      </c>
      <c r="G23" s="10">
        <v>46.061538461538461</v>
      </c>
      <c r="H23" s="10">
        <v>50.776923076923076</v>
      </c>
      <c r="I23" s="10">
        <v>46.07692307692308</v>
      </c>
      <c r="J23" s="10">
        <v>43.146153846153844</v>
      </c>
    </row>
    <row r="24" spans="1:10" x14ac:dyDescent="0.3">
      <c r="A24" t="str">
        <f t="shared" si="0"/>
        <v>Dairy 1PivotL</v>
      </c>
      <c r="B24" s="9" t="s">
        <v>448</v>
      </c>
      <c r="C24" s="9" t="s">
        <v>449</v>
      </c>
      <c r="D24" s="9" t="s">
        <v>541</v>
      </c>
      <c r="E24" s="10">
        <v>138.40952380952382</v>
      </c>
      <c r="F24" s="10">
        <v>103.62727272727273</v>
      </c>
      <c r="G24" s="10">
        <v>132.88571428571427</v>
      </c>
      <c r="H24" s="10">
        <v>82.680952380952377</v>
      </c>
      <c r="I24" s="10">
        <v>78.157142857142858</v>
      </c>
      <c r="J24" s="10">
        <v>56.768181818181816</v>
      </c>
    </row>
    <row r="25" spans="1:10" x14ac:dyDescent="0.3">
      <c r="A25" t="str">
        <f t="shared" si="0"/>
        <v>Dairy 1Roto-rainerL</v>
      </c>
      <c r="B25" s="9" t="s">
        <v>448</v>
      </c>
      <c r="C25" s="9" t="s">
        <v>540</v>
      </c>
      <c r="D25" s="9" t="s">
        <v>541</v>
      </c>
      <c r="E25" s="10">
        <v>140.47999999999999</v>
      </c>
      <c r="F25" s="10">
        <v>139.65333333333334</v>
      </c>
      <c r="G25" s="10">
        <v>140.90666666666667</v>
      </c>
      <c r="H25" s="10">
        <v>80.72</v>
      </c>
      <c r="I25" s="10">
        <v>81.786666666666662</v>
      </c>
      <c r="J25" s="10">
        <v>52.133333333333333</v>
      </c>
    </row>
    <row r="26" spans="1:10" x14ac:dyDescent="0.3">
      <c r="A26" t="str">
        <f t="shared" si="0"/>
        <v>Dairy 1BorderdykeMH</v>
      </c>
      <c r="B26" s="9" t="s">
        <v>448</v>
      </c>
      <c r="C26" s="9" t="s">
        <v>456</v>
      </c>
      <c r="D26" s="9" t="s">
        <v>543</v>
      </c>
      <c r="E26" s="10">
        <v>174.58620689655172</v>
      </c>
      <c r="F26" s="10">
        <v>113.31034482758621</v>
      </c>
      <c r="G26" s="10">
        <v>165.51724137931035</v>
      </c>
      <c r="H26" s="10">
        <v>174.34482758620689</v>
      </c>
      <c r="I26" s="10">
        <v>164.93103448275863</v>
      </c>
      <c r="J26" s="10">
        <v>106.03333333333333</v>
      </c>
    </row>
    <row r="27" spans="1:10" x14ac:dyDescent="0.3">
      <c r="A27" t="str">
        <f t="shared" si="0"/>
        <v>Dairy 1DrylandMH</v>
      </c>
      <c r="B27" s="9" t="s">
        <v>448</v>
      </c>
      <c r="C27" s="9" t="s">
        <v>461</v>
      </c>
      <c r="D27" s="9" t="s">
        <v>543</v>
      </c>
      <c r="E27" s="10">
        <v>35.53846153846154</v>
      </c>
      <c r="F27" s="10">
        <v>35.553846153846152</v>
      </c>
      <c r="G27" s="10">
        <v>32.238461538461536</v>
      </c>
      <c r="H27" s="10">
        <v>35.484615384615381</v>
      </c>
      <c r="I27" s="10">
        <v>32.176923076923075</v>
      </c>
      <c r="J27" s="10">
        <v>30.069230769230771</v>
      </c>
    </row>
    <row r="28" spans="1:10" x14ac:dyDescent="0.3">
      <c r="A28" t="str">
        <f t="shared" si="0"/>
        <v>Dairy 1PivotMH</v>
      </c>
      <c r="B28" s="9" t="s">
        <v>448</v>
      </c>
      <c r="C28" s="9" t="s">
        <v>449</v>
      </c>
      <c r="D28" s="9" t="s">
        <v>543</v>
      </c>
      <c r="E28" s="10">
        <v>109.73333333333333</v>
      </c>
      <c r="F28" s="10">
        <v>70.640909090909091</v>
      </c>
      <c r="G28" s="10">
        <v>104.91904761904762</v>
      </c>
      <c r="H28" s="10">
        <v>59.25714285714286</v>
      </c>
      <c r="I28" s="10">
        <v>56.076190476190476</v>
      </c>
      <c r="J28" s="10">
        <v>42.522727272727273</v>
      </c>
    </row>
    <row r="29" spans="1:10" x14ac:dyDescent="0.3">
      <c r="A29" t="str">
        <f t="shared" si="0"/>
        <v>Dairy 1Roto-rainerMH</v>
      </c>
      <c r="B29" s="9" t="s">
        <v>448</v>
      </c>
      <c r="C29" s="9" t="s">
        <v>540</v>
      </c>
      <c r="D29" s="9" t="s">
        <v>543</v>
      </c>
      <c r="E29" s="10">
        <v>102.8</v>
      </c>
      <c r="F29" s="10">
        <v>81.413333333333327</v>
      </c>
      <c r="G29" s="10">
        <v>102.74666666666667</v>
      </c>
      <c r="H29" s="10">
        <v>48.52</v>
      </c>
      <c r="I29" s="10">
        <v>49.36</v>
      </c>
      <c r="J29" s="10">
        <v>34.053333333333335</v>
      </c>
    </row>
    <row r="30" spans="1:10" x14ac:dyDescent="0.3">
      <c r="A30" t="str">
        <f t="shared" si="0"/>
        <v>Dairy 1BorderdykeVL</v>
      </c>
      <c r="B30" s="9" t="s">
        <v>448</v>
      </c>
      <c r="C30" s="9" t="s">
        <v>456</v>
      </c>
      <c r="D30" s="9" t="s">
        <v>538</v>
      </c>
      <c r="E30" s="10">
        <v>215.51724137931035</v>
      </c>
      <c r="F30" s="10">
        <v>194.06896551724137</v>
      </c>
      <c r="G30" s="10">
        <v>205.10344827586206</v>
      </c>
      <c r="H30" s="10">
        <v>206.9655172413793</v>
      </c>
      <c r="I30" s="10">
        <v>196.58620689655172</v>
      </c>
      <c r="J30" s="10">
        <v>127.66666666666667</v>
      </c>
    </row>
    <row r="31" spans="1:10" x14ac:dyDescent="0.3">
      <c r="A31" t="str">
        <f t="shared" si="0"/>
        <v>Dairy 1DrylandVL</v>
      </c>
      <c r="B31" s="9" t="s">
        <v>448</v>
      </c>
      <c r="C31" s="9" t="s">
        <v>461</v>
      </c>
      <c r="D31" s="9" t="s">
        <v>538</v>
      </c>
      <c r="E31" s="10">
        <v>56.592307692307692</v>
      </c>
      <c r="F31" s="10">
        <v>56.723076923076924</v>
      </c>
      <c r="G31" s="10">
        <v>51.6</v>
      </c>
      <c r="H31" s="10">
        <v>56.592307692307692</v>
      </c>
      <c r="I31" s="10">
        <v>51.592307692307692</v>
      </c>
      <c r="J31" s="10">
        <v>48.123076923076923</v>
      </c>
    </row>
    <row r="32" spans="1:10" x14ac:dyDescent="0.3">
      <c r="A32" t="str">
        <f t="shared" si="0"/>
        <v>Dairy 1PivotVL</v>
      </c>
      <c r="B32" s="9" t="s">
        <v>448</v>
      </c>
      <c r="C32" s="9" t="s">
        <v>449</v>
      </c>
      <c r="D32" s="9" t="s">
        <v>538</v>
      </c>
      <c r="E32" s="10">
        <v>151.95238095238096</v>
      </c>
      <c r="F32" s="10">
        <v>118.13636363636364</v>
      </c>
      <c r="G32" s="10">
        <v>145.75238095238095</v>
      </c>
      <c r="H32" s="10">
        <v>106.06190476190476</v>
      </c>
      <c r="I32" s="10">
        <v>100.73809523809524</v>
      </c>
      <c r="J32" s="10">
        <v>63.863636363636367</v>
      </c>
    </row>
    <row r="33" spans="1:10" x14ac:dyDescent="0.3">
      <c r="A33" t="str">
        <f t="shared" si="0"/>
        <v>Dairy 1Roto-rainerVL</v>
      </c>
      <c r="B33" s="9" t="s">
        <v>448</v>
      </c>
      <c r="C33" s="9" t="s">
        <v>540</v>
      </c>
      <c r="D33" s="9" t="s">
        <v>538</v>
      </c>
      <c r="E33" s="10">
        <v>151.46666666666667</v>
      </c>
      <c r="F33" s="10">
        <v>165.21333333333334</v>
      </c>
      <c r="G33" s="10">
        <v>151.66666666666666</v>
      </c>
      <c r="H33" s="10">
        <v>86.84</v>
      </c>
      <c r="I33" s="10">
        <v>87.8</v>
      </c>
      <c r="J33" s="10">
        <v>57.493333333333332</v>
      </c>
    </row>
    <row r="34" spans="1:10" x14ac:dyDescent="0.3">
      <c r="A34" t="str">
        <f t="shared" si="0"/>
        <v>Dairy 2BorderdykeDPD</v>
      </c>
      <c r="B34" s="11" t="s">
        <v>452</v>
      </c>
      <c r="C34" s="11" t="s">
        <v>456</v>
      </c>
      <c r="D34" s="11" t="s">
        <v>545</v>
      </c>
      <c r="E34" s="12">
        <v>163.75862068965517</v>
      </c>
      <c r="F34" s="12">
        <v>66.310344827586206</v>
      </c>
      <c r="G34" s="12">
        <v>155.65517241379311</v>
      </c>
      <c r="H34" s="12">
        <v>154.10344827586206</v>
      </c>
      <c r="I34" s="12">
        <v>146</v>
      </c>
      <c r="J34" s="12">
        <v>92.666666666666671</v>
      </c>
    </row>
    <row r="35" spans="1:10" x14ac:dyDescent="0.3">
      <c r="A35" t="str">
        <f t="shared" si="0"/>
        <v>Dairy 2DrylandDPD</v>
      </c>
      <c r="B35" s="11" t="s">
        <v>452</v>
      </c>
      <c r="C35" s="11" t="s">
        <v>461</v>
      </c>
      <c r="D35" s="11" t="s">
        <v>545</v>
      </c>
      <c r="E35" s="12">
        <v>21.253846153846155</v>
      </c>
      <c r="F35" s="12">
        <v>21.261538461538461</v>
      </c>
      <c r="G35" s="12">
        <v>19.361538461538462</v>
      </c>
      <c r="H35" s="12">
        <v>21.223076923076924</v>
      </c>
      <c r="I35" s="12">
        <v>19.330769230769231</v>
      </c>
      <c r="J35" s="12">
        <v>18.484615384615385</v>
      </c>
    </row>
    <row r="36" spans="1:10" x14ac:dyDescent="0.3">
      <c r="A36" t="str">
        <f t="shared" si="0"/>
        <v>Dairy 2PivotDPD</v>
      </c>
      <c r="B36" s="11" t="s">
        <v>452</v>
      </c>
      <c r="C36" s="11" t="s">
        <v>449</v>
      </c>
      <c r="D36" s="11" t="s">
        <v>545</v>
      </c>
      <c r="E36" s="12">
        <v>80.443396226415089</v>
      </c>
      <c r="F36" s="12">
        <v>40.094339622641499</v>
      </c>
      <c r="G36" s="12">
        <v>82.094339622641513</v>
      </c>
      <c r="H36" s="12">
        <v>37.594339622641506</v>
      </c>
      <c r="I36" s="12">
        <v>39.471698113207545</v>
      </c>
      <c r="J36" s="12">
        <v>36.06666666666667</v>
      </c>
    </row>
    <row r="37" spans="1:10" x14ac:dyDescent="0.3">
      <c r="A37" t="str">
        <f t="shared" si="0"/>
        <v>Dairy 2Roto-rainerDPD</v>
      </c>
      <c r="B37" s="11" t="s">
        <v>452</v>
      </c>
      <c r="C37" s="11" t="s">
        <v>540</v>
      </c>
      <c r="D37" s="11" t="s">
        <v>545</v>
      </c>
      <c r="E37" s="12">
        <v>87.08</v>
      </c>
      <c r="F37" s="12">
        <v>72.506666666666661</v>
      </c>
      <c r="G37" s="12">
        <v>87.946666666666673</v>
      </c>
      <c r="H37" s="12">
        <v>36.200000000000003</v>
      </c>
      <c r="I37" s="12">
        <v>37.386666666666663</v>
      </c>
      <c r="J37" s="12">
        <v>28.506666666666668</v>
      </c>
    </row>
    <row r="38" spans="1:10" x14ac:dyDescent="0.3">
      <c r="A38" t="str">
        <f t="shared" si="0"/>
        <v>Dairy 2BorderdykeL</v>
      </c>
      <c r="B38" s="11" t="s">
        <v>452</v>
      </c>
      <c r="C38" s="11" t="s">
        <v>456</v>
      </c>
      <c r="D38" s="11" t="s">
        <v>541</v>
      </c>
      <c r="E38" s="12">
        <v>200</v>
      </c>
      <c r="F38" s="12">
        <v>177.75862068965517</v>
      </c>
      <c r="G38" s="12">
        <v>189.9655172413793</v>
      </c>
      <c r="H38" s="12">
        <v>196.82758620689654</v>
      </c>
      <c r="I38" s="12">
        <v>186.65517241379311</v>
      </c>
      <c r="J38" s="12">
        <v>120.73333333333333</v>
      </c>
    </row>
    <row r="39" spans="1:10" x14ac:dyDescent="0.3">
      <c r="A39" t="str">
        <f t="shared" si="0"/>
        <v>Dairy 2DrylandL</v>
      </c>
      <c r="B39" s="11" t="s">
        <v>452</v>
      </c>
      <c r="C39" s="11" t="s">
        <v>461</v>
      </c>
      <c r="D39" s="11" t="s">
        <v>541</v>
      </c>
      <c r="E39" s="12">
        <v>50.784615384615385</v>
      </c>
      <c r="F39" s="12">
        <v>50.784615384615385</v>
      </c>
      <c r="G39" s="12">
        <v>46.061538461538461</v>
      </c>
      <c r="H39" s="12">
        <v>50.776923076923076</v>
      </c>
      <c r="I39" s="12">
        <v>46.07692307692308</v>
      </c>
      <c r="J39" s="12">
        <v>43.146153846153844</v>
      </c>
    </row>
    <row r="40" spans="1:10" x14ac:dyDescent="0.3">
      <c r="A40" t="str">
        <f t="shared" si="0"/>
        <v>Dairy 2PivotL</v>
      </c>
      <c r="B40" s="11" t="s">
        <v>452</v>
      </c>
      <c r="C40" s="11" t="s">
        <v>449</v>
      </c>
      <c r="D40" s="11" t="s">
        <v>541</v>
      </c>
      <c r="E40" s="12">
        <v>118.74528301886792</v>
      </c>
      <c r="F40" s="12">
        <v>87.933962264150949</v>
      </c>
      <c r="G40" s="12">
        <v>120.5754716981132</v>
      </c>
      <c r="H40" s="12">
        <v>65.179245283018872</v>
      </c>
      <c r="I40" s="12">
        <v>67.764150943396231</v>
      </c>
      <c r="J40" s="12">
        <v>59.6</v>
      </c>
    </row>
    <row r="41" spans="1:10" x14ac:dyDescent="0.3">
      <c r="A41" t="str">
        <f t="shared" si="0"/>
        <v>Dairy 2Roto-rainerL</v>
      </c>
      <c r="B41" s="11" t="s">
        <v>452</v>
      </c>
      <c r="C41" s="11" t="s">
        <v>540</v>
      </c>
      <c r="D41" s="11" t="s">
        <v>541</v>
      </c>
      <c r="E41" s="12">
        <v>140.47999999999999</v>
      </c>
      <c r="F41" s="12">
        <v>139.65333333333334</v>
      </c>
      <c r="G41" s="12">
        <v>140.90666666666667</v>
      </c>
      <c r="H41" s="12">
        <v>80.72</v>
      </c>
      <c r="I41" s="12">
        <v>81.786666666666662</v>
      </c>
      <c r="J41" s="12">
        <v>52.133333333333333</v>
      </c>
    </row>
    <row r="42" spans="1:10" x14ac:dyDescent="0.3">
      <c r="A42" t="str">
        <f t="shared" si="0"/>
        <v>Dairy 2BorderdykeMH</v>
      </c>
      <c r="B42" s="11" t="s">
        <v>452</v>
      </c>
      <c r="C42" s="11" t="s">
        <v>456</v>
      </c>
      <c r="D42" s="11" t="s">
        <v>543</v>
      </c>
      <c r="E42" s="12">
        <v>174.58620689655172</v>
      </c>
      <c r="F42" s="12">
        <v>113.31034482758621</v>
      </c>
      <c r="G42" s="12">
        <v>165.51724137931035</v>
      </c>
      <c r="H42" s="12">
        <v>174.34482758620689</v>
      </c>
      <c r="I42" s="12">
        <v>164.93103448275863</v>
      </c>
      <c r="J42" s="12">
        <v>106.03333333333333</v>
      </c>
    </row>
    <row r="43" spans="1:10" x14ac:dyDescent="0.3">
      <c r="A43" t="str">
        <f t="shared" si="0"/>
        <v>Dairy 2DrylandMH</v>
      </c>
      <c r="B43" s="11" t="s">
        <v>452</v>
      </c>
      <c r="C43" s="11" t="s">
        <v>461</v>
      </c>
      <c r="D43" s="11" t="s">
        <v>543</v>
      </c>
      <c r="E43" s="12">
        <v>35.53846153846154</v>
      </c>
      <c r="F43" s="12">
        <v>35.553846153846152</v>
      </c>
      <c r="G43" s="12">
        <v>32.238461538461536</v>
      </c>
      <c r="H43" s="12">
        <v>35.484615384615381</v>
      </c>
      <c r="I43" s="12">
        <v>32.176923076923075</v>
      </c>
      <c r="J43" s="12">
        <v>30.069230769230771</v>
      </c>
    </row>
    <row r="44" spans="1:10" x14ac:dyDescent="0.3">
      <c r="A44" t="str">
        <f t="shared" si="0"/>
        <v>Dairy 2PivotMH</v>
      </c>
      <c r="B44" s="11" t="s">
        <v>452</v>
      </c>
      <c r="C44" s="11" t="s">
        <v>449</v>
      </c>
      <c r="D44" s="11" t="s">
        <v>543</v>
      </c>
      <c r="E44" s="12">
        <v>93.113207547169807</v>
      </c>
      <c r="F44" s="12">
        <v>58.5</v>
      </c>
      <c r="G44" s="12">
        <v>94.537735849056602</v>
      </c>
      <c r="H44" s="12">
        <v>45.801886792452834</v>
      </c>
      <c r="I44" s="12">
        <v>47.905660377358494</v>
      </c>
      <c r="J44" s="12">
        <v>44.06666666666667</v>
      </c>
    </row>
    <row r="45" spans="1:10" x14ac:dyDescent="0.3">
      <c r="A45" t="str">
        <f t="shared" si="0"/>
        <v>Dairy 2Roto-rainerMH</v>
      </c>
      <c r="B45" s="11" t="s">
        <v>452</v>
      </c>
      <c r="C45" s="11" t="s">
        <v>540</v>
      </c>
      <c r="D45" s="11" t="s">
        <v>543</v>
      </c>
      <c r="E45" s="12">
        <v>102.8</v>
      </c>
      <c r="F45" s="12">
        <v>81.413333333333327</v>
      </c>
      <c r="G45" s="12">
        <v>102.74666666666667</v>
      </c>
      <c r="H45" s="12">
        <v>48.52</v>
      </c>
      <c r="I45" s="12">
        <v>49.36</v>
      </c>
      <c r="J45" s="12">
        <v>34.053333333333335</v>
      </c>
    </row>
    <row r="46" spans="1:10" x14ac:dyDescent="0.3">
      <c r="A46" t="str">
        <f t="shared" si="0"/>
        <v>Dairy 2BorderdykeVL</v>
      </c>
      <c r="B46" s="11" t="s">
        <v>452</v>
      </c>
      <c r="C46" s="11" t="s">
        <v>456</v>
      </c>
      <c r="D46" s="11" t="s">
        <v>538</v>
      </c>
      <c r="E46" s="12">
        <v>215.51724137931035</v>
      </c>
      <c r="F46" s="12">
        <v>194.06896551724137</v>
      </c>
      <c r="G46" s="12">
        <v>205.10344827586206</v>
      </c>
      <c r="H46" s="12">
        <v>206.9655172413793</v>
      </c>
      <c r="I46" s="12">
        <v>196.58620689655172</v>
      </c>
      <c r="J46" s="12">
        <v>127.66666666666667</v>
      </c>
    </row>
    <row r="47" spans="1:10" x14ac:dyDescent="0.3">
      <c r="A47" t="str">
        <f t="shared" si="0"/>
        <v>Dairy 2DrylandVL</v>
      </c>
      <c r="B47" s="11" t="s">
        <v>452</v>
      </c>
      <c r="C47" s="11" t="s">
        <v>461</v>
      </c>
      <c r="D47" s="11" t="s">
        <v>538</v>
      </c>
      <c r="E47" s="12">
        <v>56.592307692307692</v>
      </c>
      <c r="F47" s="12">
        <v>56.723076923076924</v>
      </c>
      <c r="G47" s="12">
        <v>51.6</v>
      </c>
      <c r="H47" s="12">
        <v>56.592307692307692</v>
      </c>
      <c r="I47" s="12">
        <v>51.592307692307692</v>
      </c>
      <c r="J47" s="12">
        <v>48.123076923076923</v>
      </c>
    </row>
    <row r="48" spans="1:10" x14ac:dyDescent="0.3">
      <c r="A48" t="str">
        <f t="shared" si="0"/>
        <v>Dairy 2PivotVL</v>
      </c>
      <c r="B48" s="11" t="s">
        <v>452</v>
      </c>
      <c r="C48" s="11" t="s">
        <v>449</v>
      </c>
      <c r="D48" s="11" t="s">
        <v>538</v>
      </c>
      <c r="E48" s="12">
        <v>130.26415094339623</v>
      </c>
      <c r="F48" s="12">
        <v>101.35849056603773</v>
      </c>
      <c r="G48" s="12">
        <v>132.37735849056602</v>
      </c>
      <c r="H48" s="12">
        <v>85.839622641509436</v>
      </c>
      <c r="I48" s="12">
        <v>88.547169811320757</v>
      </c>
      <c r="J48" s="12">
        <v>67.180952380952377</v>
      </c>
    </row>
    <row r="49" spans="1:10" x14ac:dyDescent="0.3">
      <c r="A49" t="str">
        <f t="shared" si="0"/>
        <v>Dairy 2Roto-rainerVL</v>
      </c>
      <c r="B49" s="11" t="s">
        <v>452</v>
      </c>
      <c r="C49" s="11" t="s">
        <v>540</v>
      </c>
      <c r="D49" s="11" t="s">
        <v>538</v>
      </c>
      <c r="E49" s="12">
        <v>151.46666666666667</v>
      </c>
      <c r="F49" s="12">
        <v>165.21333333333334</v>
      </c>
      <c r="G49" s="12">
        <v>151.66666666666666</v>
      </c>
      <c r="H49" s="12">
        <v>86.84</v>
      </c>
      <c r="I49" s="12">
        <v>87.8</v>
      </c>
      <c r="J49" s="12">
        <v>57.493333333333332</v>
      </c>
    </row>
    <row r="50" spans="1:10" x14ac:dyDescent="0.3">
      <c r="A50" t="str">
        <f t="shared" si="0"/>
        <v>Dairy SupportBorderdykeDPD</v>
      </c>
      <c r="B50" s="13" t="s">
        <v>464</v>
      </c>
      <c r="C50" s="13" t="s">
        <v>456</v>
      </c>
      <c r="D50" s="13" t="s">
        <v>545</v>
      </c>
      <c r="E50" s="14">
        <v>118.69090909090909</v>
      </c>
      <c r="F50" s="14">
        <v>60.690909090909088</v>
      </c>
      <c r="G50" s="14">
        <v>112.81818181818181</v>
      </c>
      <c r="H50" s="14">
        <v>112.01818181818182</v>
      </c>
      <c r="I50" s="14">
        <v>106.16363636363636</v>
      </c>
      <c r="J50" s="14">
        <v>100.76363636363637</v>
      </c>
    </row>
    <row r="51" spans="1:10" x14ac:dyDescent="0.3">
      <c r="A51" t="str">
        <f t="shared" si="0"/>
        <v>Dairy SupportDrylandDPD</v>
      </c>
      <c r="B51" s="13" t="s">
        <v>464</v>
      </c>
      <c r="C51" s="13" t="s">
        <v>461</v>
      </c>
      <c r="D51" s="13" t="s">
        <v>545</v>
      </c>
      <c r="E51" s="14">
        <v>21.253846153846155</v>
      </c>
      <c r="F51" s="14">
        <v>21.261538461538461</v>
      </c>
      <c r="G51" s="14">
        <v>19.361538461538462</v>
      </c>
      <c r="H51" s="14">
        <v>21.223076923076924</v>
      </c>
      <c r="I51" s="14">
        <v>19.330769230769231</v>
      </c>
      <c r="J51" s="14">
        <v>18.484615384615385</v>
      </c>
    </row>
    <row r="52" spans="1:10" x14ac:dyDescent="0.3">
      <c r="A52" t="str">
        <f t="shared" si="0"/>
        <v>Dairy SupportPivotDPD</v>
      </c>
      <c r="B52" s="13" t="s">
        <v>464</v>
      </c>
      <c r="C52" s="13" t="s">
        <v>449</v>
      </c>
      <c r="D52" s="13" t="s">
        <v>545</v>
      </c>
      <c r="E52" s="14">
        <v>62.187755102040818</v>
      </c>
      <c r="F52" s="14">
        <v>45.938775510204081</v>
      </c>
      <c r="G52" s="14">
        <v>59.706122448979592</v>
      </c>
      <c r="H52" s="14">
        <v>30.632653061224488</v>
      </c>
      <c r="I52" s="14">
        <v>29.314285714285713</v>
      </c>
      <c r="J52" s="14">
        <v>29.706122448979592</v>
      </c>
    </row>
    <row r="53" spans="1:10" x14ac:dyDescent="0.3">
      <c r="A53" t="str">
        <f t="shared" si="0"/>
        <v>Dairy SupportRoto-rainerDPD</v>
      </c>
      <c r="B53" s="13" t="s">
        <v>464</v>
      </c>
      <c r="C53" s="13" t="s">
        <v>540</v>
      </c>
      <c r="D53" s="13" t="s">
        <v>545</v>
      </c>
      <c r="E53" s="14">
        <v>64.222222222222229</v>
      </c>
      <c r="F53" s="14">
        <v>64.077777777777783</v>
      </c>
      <c r="G53" s="14">
        <v>61.133333333333333</v>
      </c>
      <c r="H53" s="14">
        <v>29.955555555555556</v>
      </c>
      <c r="I53" s="14">
        <v>28.422222222222221</v>
      </c>
      <c r="J53" s="14">
        <v>27.766666666666666</v>
      </c>
    </row>
    <row r="54" spans="1:10" x14ac:dyDescent="0.3">
      <c r="A54" t="str">
        <f t="shared" si="0"/>
        <v>Dairy SupportBorderdykeL</v>
      </c>
      <c r="B54" s="13" t="s">
        <v>464</v>
      </c>
      <c r="C54" s="13" t="s">
        <v>456</v>
      </c>
      <c r="D54" s="13" t="s">
        <v>541</v>
      </c>
      <c r="E54" s="14">
        <v>146.76363636363635</v>
      </c>
      <c r="F54" s="14">
        <v>125.78181818181818</v>
      </c>
      <c r="G54" s="14">
        <v>138.69090909090909</v>
      </c>
      <c r="H54" s="14">
        <v>141.09090909090909</v>
      </c>
      <c r="I54" s="14">
        <v>133</v>
      </c>
      <c r="J54" s="14">
        <v>125.87272727272727</v>
      </c>
    </row>
    <row r="55" spans="1:10" x14ac:dyDescent="0.3">
      <c r="A55" t="str">
        <f t="shared" si="0"/>
        <v>Dairy SupportDrylandL</v>
      </c>
      <c r="B55" s="13" t="s">
        <v>464</v>
      </c>
      <c r="C55" s="13" t="s">
        <v>461</v>
      </c>
      <c r="D55" s="13" t="s">
        <v>541</v>
      </c>
      <c r="E55" s="14">
        <v>50.784615384615385</v>
      </c>
      <c r="F55" s="14">
        <v>50.784615384615385</v>
      </c>
      <c r="G55" s="14">
        <v>46.061538461538461</v>
      </c>
      <c r="H55" s="14">
        <v>50.776923076923076</v>
      </c>
      <c r="I55" s="14">
        <v>46.07692307692308</v>
      </c>
      <c r="J55" s="14">
        <v>43.146153846153844</v>
      </c>
    </row>
    <row r="56" spans="1:10" x14ac:dyDescent="0.3">
      <c r="A56" t="str">
        <f t="shared" si="0"/>
        <v>Dairy SupportPivotL</v>
      </c>
      <c r="B56" s="13" t="s">
        <v>464</v>
      </c>
      <c r="C56" s="13" t="s">
        <v>449</v>
      </c>
      <c r="D56" s="13" t="s">
        <v>541</v>
      </c>
      <c r="E56" s="14">
        <v>95.212244897959181</v>
      </c>
      <c r="F56" s="14">
        <v>87.67755102040816</v>
      </c>
      <c r="G56" s="14">
        <v>90.946938775510205</v>
      </c>
      <c r="H56" s="14">
        <v>65.457142857142856</v>
      </c>
      <c r="I56" s="14">
        <v>62.155102040816324</v>
      </c>
      <c r="J56" s="14">
        <v>55.391836734693875</v>
      </c>
    </row>
    <row r="57" spans="1:10" x14ac:dyDescent="0.3">
      <c r="A57" t="str">
        <f t="shared" si="0"/>
        <v>Dairy SupportRoto-rainerL</v>
      </c>
      <c r="B57" s="13" t="s">
        <v>464</v>
      </c>
      <c r="C57" s="13" t="s">
        <v>540</v>
      </c>
      <c r="D57" s="13" t="s">
        <v>541</v>
      </c>
      <c r="E57" s="14">
        <v>101.23333333333333</v>
      </c>
      <c r="F57" s="14">
        <v>112.75555555555556</v>
      </c>
      <c r="G57" s="14">
        <v>95.855555555555554</v>
      </c>
      <c r="H57" s="14">
        <v>68.900000000000006</v>
      </c>
      <c r="I57" s="14">
        <v>64.977777777777774</v>
      </c>
      <c r="J57" s="14">
        <v>57.8</v>
      </c>
    </row>
    <row r="58" spans="1:10" x14ac:dyDescent="0.3">
      <c r="A58" t="str">
        <f t="shared" si="0"/>
        <v>Dairy SupportBorderdykeMH</v>
      </c>
      <c r="B58" s="13" t="s">
        <v>464</v>
      </c>
      <c r="C58" s="13" t="s">
        <v>456</v>
      </c>
      <c r="D58" s="13" t="s">
        <v>543</v>
      </c>
      <c r="E58" s="14">
        <v>134.45454545454547</v>
      </c>
      <c r="F58" s="14">
        <v>95.74545454545455</v>
      </c>
      <c r="G58" s="14">
        <v>127.21818181818182</v>
      </c>
      <c r="H58" s="14">
        <v>128.80000000000001</v>
      </c>
      <c r="I58" s="14">
        <v>121.56363636363636</v>
      </c>
      <c r="J58" s="14">
        <v>115.01818181818182</v>
      </c>
    </row>
    <row r="59" spans="1:10" x14ac:dyDescent="0.3">
      <c r="A59" t="str">
        <f t="shared" si="0"/>
        <v>Dairy SupportDrylandMH</v>
      </c>
      <c r="B59" s="13" t="s">
        <v>464</v>
      </c>
      <c r="C59" s="13" t="s">
        <v>461</v>
      </c>
      <c r="D59" s="13" t="s">
        <v>543</v>
      </c>
      <c r="E59" s="14">
        <v>35.53846153846154</v>
      </c>
      <c r="F59" s="14">
        <v>35.553846153846152</v>
      </c>
      <c r="G59" s="14">
        <v>32.238461538461536</v>
      </c>
      <c r="H59" s="14">
        <v>35.484615384615381</v>
      </c>
      <c r="I59" s="14">
        <v>32.176923076923075</v>
      </c>
      <c r="J59" s="14">
        <v>30.069230769230771</v>
      </c>
    </row>
    <row r="60" spans="1:10" x14ac:dyDescent="0.3">
      <c r="A60" t="str">
        <f t="shared" si="0"/>
        <v>Dairy SupportPivotMH</v>
      </c>
      <c r="B60" s="13" t="s">
        <v>464</v>
      </c>
      <c r="C60" s="13" t="s">
        <v>449</v>
      </c>
      <c r="D60" s="13" t="s">
        <v>543</v>
      </c>
      <c r="E60" s="14">
        <v>78.742857142857147</v>
      </c>
      <c r="F60" s="14">
        <v>67.636734693877557</v>
      </c>
      <c r="G60" s="14">
        <v>75.187755102040811</v>
      </c>
      <c r="H60" s="14">
        <v>47.126530612244899</v>
      </c>
      <c r="I60" s="14">
        <v>44.738775510204079</v>
      </c>
      <c r="J60" s="14">
        <v>41.265306122448976</v>
      </c>
    </row>
    <row r="61" spans="1:10" x14ac:dyDescent="0.3">
      <c r="A61" t="str">
        <f t="shared" si="0"/>
        <v>Dairy SupportRoto-rainerMH</v>
      </c>
      <c r="B61" s="13" t="s">
        <v>464</v>
      </c>
      <c r="C61" s="13" t="s">
        <v>540</v>
      </c>
      <c r="D61" s="13" t="s">
        <v>543</v>
      </c>
      <c r="E61" s="14">
        <v>82.74444444444444</v>
      </c>
      <c r="F61" s="14">
        <v>79.977777777777774</v>
      </c>
      <c r="G61" s="14">
        <v>78.277777777777771</v>
      </c>
      <c r="H61" s="14">
        <v>48.388888888888886</v>
      </c>
      <c r="I61" s="14">
        <v>45.5</v>
      </c>
      <c r="J61" s="14">
        <v>39.077777777777776</v>
      </c>
    </row>
    <row r="62" spans="1:10" x14ac:dyDescent="0.3">
      <c r="A62" t="str">
        <f t="shared" si="0"/>
        <v>Dairy SupportBorderdykeVL</v>
      </c>
      <c r="B62" s="13" t="s">
        <v>464</v>
      </c>
      <c r="C62" s="13" t="s">
        <v>456</v>
      </c>
      <c r="D62" s="13" t="s">
        <v>538</v>
      </c>
      <c r="E62" s="14">
        <v>151.27272727272728</v>
      </c>
      <c r="F62" s="14">
        <v>130.45454545454547</v>
      </c>
      <c r="G62" s="14">
        <v>143.03636363636363</v>
      </c>
      <c r="H62" s="14">
        <v>144.87272727272727</v>
      </c>
      <c r="I62" s="14">
        <v>136.63636363636363</v>
      </c>
      <c r="J62" s="14">
        <v>129.72727272727272</v>
      </c>
    </row>
    <row r="63" spans="1:10" x14ac:dyDescent="0.3">
      <c r="A63" t="str">
        <f t="shared" si="0"/>
        <v>Dairy SupportDrylandVL</v>
      </c>
      <c r="B63" s="13" t="s">
        <v>464</v>
      </c>
      <c r="C63" s="13" t="s">
        <v>461</v>
      </c>
      <c r="D63" s="13" t="s">
        <v>538</v>
      </c>
      <c r="E63" s="14">
        <v>56.592307692307692</v>
      </c>
      <c r="F63" s="14">
        <v>56.723076923076924</v>
      </c>
      <c r="G63" s="14">
        <v>51.6</v>
      </c>
      <c r="H63" s="14">
        <v>56.592307692307692</v>
      </c>
      <c r="I63" s="14">
        <v>51.592307692307692</v>
      </c>
      <c r="J63" s="14">
        <v>48.123076923076923</v>
      </c>
    </row>
    <row r="64" spans="1:10" x14ac:dyDescent="0.3">
      <c r="A64" t="str">
        <f>B64&amp;C64&amp;D64</f>
        <v>Dairy SupportPivotVL</v>
      </c>
      <c r="B64" s="13" t="s">
        <v>464</v>
      </c>
      <c r="C64" s="13" t="s">
        <v>449</v>
      </c>
      <c r="D64" s="13" t="s">
        <v>538</v>
      </c>
      <c r="E64" s="14">
        <v>100</v>
      </c>
      <c r="F64" s="14">
        <v>93.326530612244895</v>
      </c>
      <c r="G64" s="14">
        <v>95.59591836734694</v>
      </c>
      <c r="H64" s="14">
        <v>72.697959183673476</v>
      </c>
      <c r="I64" s="14">
        <v>69.220408163265304</v>
      </c>
      <c r="J64" s="14">
        <v>60.816326530612244</v>
      </c>
    </row>
    <row r="65" spans="1:10" x14ac:dyDescent="0.3">
      <c r="A65" t="str">
        <f t="shared" si="0"/>
        <v>Dairy SupportRoto-rainerVL</v>
      </c>
      <c r="B65" s="13" t="s">
        <v>464</v>
      </c>
      <c r="C65" s="13" t="s">
        <v>540</v>
      </c>
      <c r="D65" s="13" t="s">
        <v>538</v>
      </c>
      <c r="E65" s="14">
        <v>108.35555555555555</v>
      </c>
      <c r="F65" s="14">
        <v>120.03333333333333</v>
      </c>
      <c r="G65" s="14">
        <v>102.86666666666666</v>
      </c>
      <c r="H65" s="14">
        <v>75.36666666666666</v>
      </c>
      <c r="I65" s="14">
        <v>71.144444444444446</v>
      </c>
      <c r="J65" s="14">
        <v>64.62222222222222</v>
      </c>
    </row>
    <row r="66" spans="1:10" x14ac:dyDescent="0.3">
      <c r="A66" t="str">
        <f t="shared" si="0"/>
        <v>Dairy winteringBorder-dykeDPD</v>
      </c>
      <c r="B66" s="5" t="s">
        <v>381</v>
      </c>
      <c r="C66" s="5" t="s">
        <v>549</v>
      </c>
      <c r="D66" s="5" t="s">
        <v>545</v>
      </c>
      <c r="E66" s="6">
        <v>167.4375</v>
      </c>
      <c r="F66" s="6">
        <v>90.6875</v>
      </c>
      <c r="G66" s="7"/>
      <c r="H66" s="7"/>
      <c r="I66" s="7"/>
      <c r="J66" s="8">
        <v>143.0625</v>
      </c>
    </row>
    <row r="67" spans="1:10" x14ac:dyDescent="0.3">
      <c r="A67" t="str">
        <f t="shared" ref="A67:A97" si="1">B67&amp;C67&amp;D67</f>
        <v>Dairy winteringDrylandDPD</v>
      </c>
      <c r="B67" s="5" t="s">
        <v>381</v>
      </c>
      <c r="C67" s="5" t="s">
        <v>461</v>
      </c>
      <c r="D67" s="5" t="s">
        <v>545</v>
      </c>
      <c r="E67" s="6">
        <v>29.324999999999999</v>
      </c>
      <c r="F67" s="6">
        <v>29.324999999999999</v>
      </c>
      <c r="G67" s="7"/>
      <c r="H67" s="7"/>
      <c r="I67" s="7"/>
      <c r="J67" s="8">
        <v>24.912500000000001</v>
      </c>
    </row>
    <row r="68" spans="1:10" x14ac:dyDescent="0.3">
      <c r="A68" t="str">
        <f t="shared" si="1"/>
        <v>Dairy winteringPivotDPD</v>
      </c>
      <c r="B68" s="5" t="s">
        <v>381</v>
      </c>
      <c r="C68" s="5" t="s">
        <v>449</v>
      </c>
      <c r="D68" s="5" t="s">
        <v>545</v>
      </c>
      <c r="E68" s="6">
        <v>89.221428571428575</v>
      </c>
      <c r="F68" s="6">
        <v>66.142857142857139</v>
      </c>
      <c r="G68" s="7"/>
      <c r="H68" s="7"/>
      <c r="I68" s="7"/>
      <c r="J68" s="8">
        <v>38.592857142857142</v>
      </c>
    </row>
    <row r="69" spans="1:10" x14ac:dyDescent="0.3">
      <c r="A69" t="str">
        <f t="shared" si="1"/>
        <v>Dairy winteringRoto-rainerDPD</v>
      </c>
      <c r="B69" s="5" t="s">
        <v>381</v>
      </c>
      <c r="C69" s="5" t="s">
        <v>540</v>
      </c>
      <c r="D69" s="5" t="s">
        <v>545</v>
      </c>
      <c r="E69" s="6">
        <v>93.84615384615384</v>
      </c>
      <c r="F69" s="6">
        <v>96.269230769230774</v>
      </c>
      <c r="G69" s="7"/>
      <c r="H69" s="7"/>
      <c r="I69" s="7"/>
      <c r="J69" s="8">
        <v>36.71153846153846</v>
      </c>
    </row>
    <row r="70" spans="1:10" x14ac:dyDescent="0.3">
      <c r="A70" t="str">
        <f t="shared" si="1"/>
        <v>Dairy winteringBorder-dykeL</v>
      </c>
      <c r="B70" s="5" t="s">
        <v>381</v>
      </c>
      <c r="C70" s="5" t="s">
        <v>549</v>
      </c>
      <c r="D70" s="5" t="s">
        <v>541</v>
      </c>
      <c r="E70" s="6">
        <v>204.8125</v>
      </c>
      <c r="F70" s="6">
        <v>180.5</v>
      </c>
      <c r="G70" s="7"/>
      <c r="H70" s="7"/>
      <c r="I70" s="7"/>
      <c r="J70" s="8">
        <v>175.71875</v>
      </c>
    </row>
    <row r="71" spans="1:10" x14ac:dyDescent="0.3">
      <c r="A71" t="str">
        <f t="shared" si="1"/>
        <v>Dairy winteringDrylandL</v>
      </c>
      <c r="B71" s="5" t="s">
        <v>381</v>
      </c>
      <c r="C71" s="5" t="s">
        <v>461</v>
      </c>
      <c r="D71" s="5" t="s">
        <v>541</v>
      </c>
      <c r="E71" s="6">
        <v>73.662499999999994</v>
      </c>
      <c r="F71" s="6">
        <v>73.650000000000006</v>
      </c>
      <c r="G71" s="7"/>
      <c r="H71" s="7"/>
      <c r="I71" s="7"/>
      <c r="J71" s="8">
        <v>61.45</v>
      </c>
    </row>
    <row r="72" spans="1:10" x14ac:dyDescent="0.3">
      <c r="A72" t="str">
        <f t="shared" si="1"/>
        <v>Dairy winteringPivotL</v>
      </c>
      <c r="B72" s="5" t="s">
        <v>381</v>
      </c>
      <c r="C72" s="5" t="s">
        <v>449</v>
      </c>
      <c r="D72" s="5" t="s">
        <v>541</v>
      </c>
      <c r="E72" s="6">
        <v>136.07857142857142</v>
      </c>
      <c r="F72" s="6">
        <v>127.29285714285714</v>
      </c>
      <c r="G72" s="7"/>
      <c r="H72" s="7"/>
      <c r="I72" s="7"/>
      <c r="J72" s="8">
        <v>76.657142857142858</v>
      </c>
    </row>
    <row r="73" spans="1:10" x14ac:dyDescent="0.3">
      <c r="A73" t="str">
        <f t="shared" si="1"/>
        <v>Dairy winteringRoto-rainerL</v>
      </c>
      <c r="B73" s="5" t="s">
        <v>381</v>
      </c>
      <c r="C73" s="5" t="s">
        <v>540</v>
      </c>
      <c r="D73" s="5" t="s">
        <v>541</v>
      </c>
      <c r="E73" s="6">
        <v>147.73076923076923</v>
      </c>
      <c r="F73" s="6">
        <v>164.98076923076923</v>
      </c>
      <c r="G73" s="7"/>
      <c r="H73" s="7"/>
      <c r="I73" s="7"/>
      <c r="J73" s="8">
        <v>81.67307692307692</v>
      </c>
    </row>
    <row r="74" spans="1:10" x14ac:dyDescent="0.3">
      <c r="A74" t="str">
        <f t="shared" si="1"/>
        <v>Dairy winteringBorder-dykeMH</v>
      </c>
      <c r="B74" s="5" t="s">
        <v>381</v>
      </c>
      <c r="C74" s="5" t="s">
        <v>549</v>
      </c>
      <c r="D74" s="5" t="s">
        <v>543</v>
      </c>
      <c r="E74" s="6">
        <v>190.1875</v>
      </c>
      <c r="F74" s="6">
        <v>143.59375</v>
      </c>
      <c r="G74" s="7"/>
      <c r="H74" s="7"/>
      <c r="I74" s="7"/>
      <c r="J74" s="8">
        <v>162.78125</v>
      </c>
    </row>
    <row r="75" spans="1:10" x14ac:dyDescent="0.3">
      <c r="A75" t="str">
        <f t="shared" si="1"/>
        <v>Dairy winteringDrylandMH</v>
      </c>
      <c r="B75" s="5" t="s">
        <v>381</v>
      </c>
      <c r="C75" s="5" t="s">
        <v>461</v>
      </c>
      <c r="D75" s="5" t="s">
        <v>543</v>
      </c>
      <c r="E75" s="6">
        <v>50.337499999999999</v>
      </c>
      <c r="F75" s="6">
        <v>50.35</v>
      </c>
      <c r="G75" s="7"/>
      <c r="H75" s="7"/>
      <c r="I75" s="7"/>
      <c r="J75" s="8">
        <v>41.6</v>
      </c>
    </row>
    <row r="76" spans="1:10" x14ac:dyDescent="0.3">
      <c r="A76" t="str">
        <f t="shared" si="1"/>
        <v>Dairy winteringPivotMH</v>
      </c>
      <c r="B76" s="5" t="s">
        <v>381</v>
      </c>
      <c r="C76" s="5" t="s">
        <v>449</v>
      </c>
      <c r="D76" s="5" t="s">
        <v>543</v>
      </c>
      <c r="E76" s="6">
        <v>114.53571428571429</v>
      </c>
      <c r="F76" s="6">
        <v>100.3</v>
      </c>
      <c r="G76" s="7"/>
      <c r="H76" s="7"/>
      <c r="I76" s="7"/>
      <c r="J76" s="8">
        <v>56.25</v>
      </c>
    </row>
    <row r="77" spans="1:10" x14ac:dyDescent="0.3">
      <c r="A77" t="str">
        <f t="shared" si="1"/>
        <v>Dairy winteringRoto-rainerMH</v>
      </c>
      <c r="B77" s="5" t="s">
        <v>381</v>
      </c>
      <c r="C77" s="5" t="s">
        <v>540</v>
      </c>
      <c r="D77" s="5" t="s">
        <v>543</v>
      </c>
      <c r="E77" s="6">
        <v>122.80769230769231</v>
      </c>
      <c r="F77" s="6">
        <v>121.26923076923077</v>
      </c>
      <c r="G77" s="7"/>
      <c r="H77" s="7"/>
      <c r="I77" s="7"/>
      <c r="J77" s="8">
        <v>54.28846153846154</v>
      </c>
    </row>
    <row r="78" spans="1:10" x14ac:dyDescent="0.3">
      <c r="A78" t="str">
        <f t="shared" si="1"/>
        <v>Dairy winteringBorder-dykeVL</v>
      </c>
      <c r="B78" s="5" t="s">
        <v>381</v>
      </c>
      <c r="C78" s="5" t="s">
        <v>549</v>
      </c>
      <c r="D78" s="5" t="s">
        <v>538</v>
      </c>
      <c r="E78" s="6">
        <v>208.875</v>
      </c>
      <c r="F78" s="6">
        <v>184.90625</v>
      </c>
      <c r="G78" s="7"/>
      <c r="H78" s="7"/>
      <c r="I78" s="7"/>
      <c r="J78" s="8">
        <v>180</v>
      </c>
    </row>
    <row r="79" spans="1:10" x14ac:dyDescent="0.3">
      <c r="A79" t="str">
        <f t="shared" si="1"/>
        <v>Dairy winteringDrylandVL</v>
      </c>
      <c r="B79" s="5" t="s">
        <v>381</v>
      </c>
      <c r="C79" s="5" t="s">
        <v>461</v>
      </c>
      <c r="D79" s="5" t="s">
        <v>538</v>
      </c>
      <c r="E79" s="6">
        <v>82.837500000000006</v>
      </c>
      <c r="F79" s="6">
        <v>83.037499999999994</v>
      </c>
      <c r="G79" s="7"/>
      <c r="H79" s="7"/>
      <c r="I79" s="7"/>
      <c r="J79" s="8">
        <v>69.275000000000006</v>
      </c>
    </row>
    <row r="80" spans="1:10" x14ac:dyDescent="0.3">
      <c r="A80" t="str">
        <f t="shared" si="1"/>
        <v>Dairy winteringPivotVL</v>
      </c>
      <c r="B80" s="5" t="s">
        <v>381</v>
      </c>
      <c r="C80" s="5" t="s">
        <v>449</v>
      </c>
      <c r="D80" s="5" t="s">
        <v>538</v>
      </c>
      <c r="E80" s="6">
        <v>141.02857142857144</v>
      </c>
      <c r="F80" s="6">
        <v>133.44285714285715</v>
      </c>
      <c r="G80" s="7"/>
      <c r="H80" s="7"/>
      <c r="I80" s="7"/>
      <c r="J80" s="8">
        <v>83.328571428571422</v>
      </c>
    </row>
    <row r="81" spans="1:10" x14ac:dyDescent="0.3">
      <c r="A81" t="str">
        <f t="shared" si="1"/>
        <v>Dairy winteringRoto-rainerVL</v>
      </c>
      <c r="B81" s="5" t="s">
        <v>381</v>
      </c>
      <c r="C81" s="5" t="s">
        <v>540</v>
      </c>
      <c r="D81" s="5" t="s">
        <v>538</v>
      </c>
      <c r="E81" s="6">
        <v>157.13461538461539</v>
      </c>
      <c r="F81" s="6">
        <v>170.98076923076923</v>
      </c>
      <c r="G81" s="7"/>
      <c r="H81" s="7"/>
      <c r="I81" s="7"/>
      <c r="J81" s="8">
        <v>91.730769230769226</v>
      </c>
    </row>
    <row r="82" spans="1:10" x14ac:dyDescent="0.3">
      <c r="A82" t="str">
        <f t="shared" si="1"/>
        <v>Sheep and BeefBorderdykeDPD</v>
      </c>
      <c r="B82" s="15" t="s">
        <v>467</v>
      </c>
      <c r="C82" s="15" t="s">
        <v>456</v>
      </c>
      <c r="D82" s="15" t="s">
        <v>545</v>
      </c>
      <c r="E82" s="16">
        <v>83.885714285714286</v>
      </c>
      <c r="F82" s="16">
        <v>36.657142857142858</v>
      </c>
      <c r="G82" s="16">
        <v>83.885714285714286</v>
      </c>
      <c r="H82" s="16">
        <v>77.314285714285717</v>
      </c>
      <c r="I82" s="16">
        <v>77.314285714285717</v>
      </c>
      <c r="J82" s="16">
        <v>67.657142857142858</v>
      </c>
    </row>
    <row r="83" spans="1:10" x14ac:dyDescent="0.3">
      <c r="A83" t="str">
        <f t="shared" si="1"/>
        <v>Sheep and BeefDrylandDPD</v>
      </c>
      <c r="B83" s="15" t="s">
        <v>467</v>
      </c>
      <c r="C83" s="15" t="s">
        <v>461</v>
      </c>
      <c r="D83" s="15" t="s">
        <v>545</v>
      </c>
      <c r="E83" s="16">
        <v>16.024489795918367</v>
      </c>
      <c r="F83" s="16">
        <v>15.103846153846154</v>
      </c>
      <c r="G83" s="16">
        <v>16.024489795918367</v>
      </c>
      <c r="H83" s="16">
        <v>16.008163265306123</v>
      </c>
      <c r="I83" s="16">
        <v>16.008163265306123</v>
      </c>
      <c r="J83" s="16">
        <v>12.307692307692308</v>
      </c>
    </row>
    <row r="84" spans="1:10" x14ac:dyDescent="0.3">
      <c r="A84" t="str">
        <f t="shared" si="1"/>
        <v>Sheep and BeefPivotDPD</v>
      </c>
      <c r="B84" s="15" t="s">
        <v>467</v>
      </c>
      <c r="C84" s="15" t="s">
        <v>449</v>
      </c>
      <c r="D84" s="15" t="s">
        <v>545</v>
      </c>
      <c r="E84" s="16">
        <v>41.628571428571426</v>
      </c>
      <c r="F84" s="16">
        <v>28.714285714285715</v>
      </c>
      <c r="G84" s="16">
        <v>41.628571428571426</v>
      </c>
      <c r="H84" s="16">
        <v>20.342857142857142</v>
      </c>
      <c r="I84" s="16">
        <v>20.342857142857142</v>
      </c>
      <c r="J84" s="16">
        <v>20.485714285714284</v>
      </c>
    </row>
    <row r="85" spans="1:10" x14ac:dyDescent="0.3">
      <c r="A85" t="str">
        <f t="shared" si="1"/>
        <v>Sheep and BeefRoto-rainerDPD</v>
      </c>
      <c r="B85" s="15" t="s">
        <v>467</v>
      </c>
      <c r="C85" s="15" t="s">
        <v>540</v>
      </c>
      <c r="D85" s="15" t="s">
        <v>545</v>
      </c>
      <c r="E85" s="16">
        <v>42.657142857142858</v>
      </c>
      <c r="F85" s="16">
        <v>39.228571428571428</v>
      </c>
      <c r="G85" s="16">
        <v>42.657142857142858</v>
      </c>
      <c r="H85" s="16">
        <v>19.857142857142858</v>
      </c>
      <c r="I85" s="16">
        <v>19.857142857142858</v>
      </c>
      <c r="J85" s="16">
        <v>19.600000000000001</v>
      </c>
    </row>
    <row r="86" spans="1:10" x14ac:dyDescent="0.3">
      <c r="A86" t="str">
        <f t="shared" si="1"/>
        <v>Sheep and BeefBorderdykeL</v>
      </c>
      <c r="B86" s="15" t="s">
        <v>467</v>
      </c>
      <c r="C86" s="15" t="s">
        <v>456</v>
      </c>
      <c r="D86" s="15" t="s">
        <v>541</v>
      </c>
      <c r="E86" s="16">
        <v>102.14285714285714</v>
      </c>
      <c r="F86" s="16">
        <v>84.4</v>
      </c>
      <c r="G86" s="16">
        <v>102.14285714285714</v>
      </c>
      <c r="H86" s="16">
        <v>96.971428571428575</v>
      </c>
      <c r="I86" s="16">
        <v>96.971428571428575</v>
      </c>
      <c r="J86" s="16">
        <v>83.942857142857136</v>
      </c>
    </row>
    <row r="87" spans="1:10" x14ac:dyDescent="0.3">
      <c r="A87" t="str">
        <f t="shared" si="1"/>
        <v>Sheep and BeefDrylandL</v>
      </c>
      <c r="B87" s="15" t="s">
        <v>467</v>
      </c>
      <c r="C87" s="15" t="s">
        <v>461</v>
      </c>
      <c r="D87" s="15" t="s">
        <v>541</v>
      </c>
      <c r="E87" s="16">
        <v>39.995918367346938</v>
      </c>
      <c r="F87" s="16">
        <v>37.684615384615384</v>
      </c>
      <c r="G87" s="16">
        <v>39.995918367346938</v>
      </c>
      <c r="H87" s="16">
        <v>39.991836734693877</v>
      </c>
      <c r="I87" s="16">
        <v>39.991836734693877</v>
      </c>
      <c r="J87" s="16">
        <v>31.2</v>
      </c>
    </row>
    <row r="88" spans="1:10" x14ac:dyDescent="0.3">
      <c r="A88" t="str">
        <f t="shared" si="1"/>
        <v>Sheep and BeefPivotL</v>
      </c>
      <c r="B88" s="15" t="s">
        <v>467</v>
      </c>
      <c r="C88" s="15" t="s">
        <v>449</v>
      </c>
      <c r="D88" s="15" t="s">
        <v>541</v>
      </c>
      <c r="E88" s="16">
        <v>63.314285714285717</v>
      </c>
      <c r="F88" s="16">
        <v>53.857142857142854</v>
      </c>
      <c r="G88" s="16">
        <v>63.314285714285717</v>
      </c>
      <c r="H88" s="16">
        <v>39.971428571428568</v>
      </c>
      <c r="I88" s="16">
        <v>39.971428571428568</v>
      </c>
      <c r="J88" s="16">
        <v>36.485714285714288</v>
      </c>
    </row>
    <row r="89" spans="1:10" x14ac:dyDescent="0.3">
      <c r="A89" t="str">
        <f t="shared" si="1"/>
        <v>Sheep and BeefRoto-rainerL</v>
      </c>
      <c r="B89" s="15" t="s">
        <v>467</v>
      </c>
      <c r="C89" s="15" t="s">
        <v>540</v>
      </c>
      <c r="D89" s="15" t="s">
        <v>541</v>
      </c>
      <c r="E89" s="16">
        <v>67.942857142857136</v>
      </c>
      <c r="F89" s="16">
        <v>72.771428571428572</v>
      </c>
      <c r="G89" s="16">
        <v>67.942857142857136</v>
      </c>
      <c r="H89" s="16">
        <v>43.285714285714285</v>
      </c>
      <c r="I89" s="16">
        <v>43.285714285714285</v>
      </c>
      <c r="J89" s="16">
        <v>38.542857142857144</v>
      </c>
    </row>
    <row r="90" spans="1:10" x14ac:dyDescent="0.3">
      <c r="A90" t="str">
        <f t="shared" si="1"/>
        <v>Sheep and BeefBorderdykeMH</v>
      </c>
      <c r="B90" s="15" t="s">
        <v>467</v>
      </c>
      <c r="C90" s="15" t="s">
        <v>456</v>
      </c>
      <c r="D90" s="15" t="s">
        <v>543</v>
      </c>
      <c r="E90" s="16">
        <v>92.971428571428575</v>
      </c>
      <c r="F90" s="16">
        <v>59.828571428571429</v>
      </c>
      <c r="G90" s="16">
        <v>92.971428571428575</v>
      </c>
      <c r="H90" s="16">
        <v>88.457142857142856</v>
      </c>
      <c r="I90" s="16">
        <v>88.457142857142856</v>
      </c>
      <c r="J90" s="16">
        <v>76.400000000000006</v>
      </c>
    </row>
    <row r="91" spans="1:10" x14ac:dyDescent="0.3">
      <c r="A91" t="str">
        <f t="shared" si="1"/>
        <v>Sheep and BeefDrylandMH</v>
      </c>
      <c r="B91" s="15" t="s">
        <v>467</v>
      </c>
      <c r="C91" s="15" t="s">
        <v>461</v>
      </c>
      <c r="D91" s="15" t="s">
        <v>543</v>
      </c>
      <c r="E91" s="16">
        <v>28.918367346938776</v>
      </c>
      <c r="F91" s="16">
        <v>27.246153846153845</v>
      </c>
      <c r="G91" s="16">
        <v>28.918367346938776</v>
      </c>
      <c r="H91" s="16">
        <v>28.889795918367348</v>
      </c>
      <c r="I91" s="16">
        <v>28.889795918367348</v>
      </c>
      <c r="J91" s="16">
        <v>22.673076923076923</v>
      </c>
    </row>
    <row r="92" spans="1:10" x14ac:dyDescent="0.3">
      <c r="A92" t="str">
        <f t="shared" si="1"/>
        <v>Sheep and BeefPivotMH</v>
      </c>
      <c r="B92" s="15" t="s">
        <v>467</v>
      </c>
      <c r="C92" s="15" t="s">
        <v>449</v>
      </c>
      <c r="D92" s="15" t="s">
        <v>543</v>
      </c>
      <c r="E92" s="16">
        <v>51.371428571428574</v>
      </c>
      <c r="F92" s="16">
        <v>41.028571428571432</v>
      </c>
      <c r="G92" s="16">
        <v>51.371428571428574</v>
      </c>
      <c r="H92" s="16">
        <v>29.857142857142858</v>
      </c>
      <c r="I92" s="16">
        <v>29.857142857142858</v>
      </c>
      <c r="J92" s="16">
        <v>28.514285714285716</v>
      </c>
    </row>
    <row r="93" spans="1:10" x14ac:dyDescent="0.3">
      <c r="A93" t="str">
        <f t="shared" si="1"/>
        <v>Sheep and BeefRoto-rainerMH</v>
      </c>
      <c r="B93" s="15" t="s">
        <v>467</v>
      </c>
      <c r="C93" s="15" t="s">
        <v>540</v>
      </c>
      <c r="D93" s="15" t="s">
        <v>543</v>
      </c>
      <c r="E93" s="16">
        <v>53.857142857142854</v>
      </c>
      <c r="F93" s="16">
        <v>48.457142857142856</v>
      </c>
      <c r="G93" s="16">
        <v>53.857142857142854</v>
      </c>
      <c r="H93" s="16">
        <v>29.285714285714285</v>
      </c>
      <c r="I93" s="16">
        <v>29.285714285714285</v>
      </c>
      <c r="J93" s="16">
        <v>27.771428571428572</v>
      </c>
    </row>
    <row r="94" spans="1:10" x14ac:dyDescent="0.3">
      <c r="A94" t="str">
        <f t="shared" si="1"/>
        <v>Sheep and BeefBorderdykeVL</v>
      </c>
      <c r="B94" s="15" t="s">
        <v>467</v>
      </c>
      <c r="C94" s="15" t="s">
        <v>456</v>
      </c>
      <c r="D94" s="15" t="s">
        <v>538</v>
      </c>
      <c r="E94" s="16">
        <v>106.37142857142857</v>
      </c>
      <c r="F94" s="16">
        <v>88.228571428571428</v>
      </c>
      <c r="G94" s="16">
        <v>106.37142857142857</v>
      </c>
      <c r="H94" s="16">
        <v>99.857142857142861</v>
      </c>
      <c r="I94" s="16">
        <v>99.857142857142861</v>
      </c>
      <c r="J94" s="16">
        <v>86.828571428571422</v>
      </c>
    </row>
    <row r="95" spans="1:10" x14ac:dyDescent="0.3">
      <c r="A95" t="str">
        <f t="shared" si="1"/>
        <v>Sheep and BeefDrylandVL</v>
      </c>
      <c r="B95" s="15" t="s">
        <v>467</v>
      </c>
      <c r="C95" s="15" t="s">
        <v>461</v>
      </c>
      <c r="D95" s="15" t="s">
        <v>538</v>
      </c>
      <c r="E95" s="16">
        <v>42.971428571428568</v>
      </c>
      <c r="F95" s="16">
        <v>40.519230769230766</v>
      </c>
      <c r="G95" s="16">
        <v>42.971428571428568</v>
      </c>
      <c r="H95" s="16">
        <v>42.963265306122452</v>
      </c>
      <c r="I95" s="16">
        <v>42.963265306122452</v>
      </c>
      <c r="J95" s="16">
        <v>33.361538461538458</v>
      </c>
    </row>
    <row r="96" spans="1:10" x14ac:dyDescent="0.3">
      <c r="A96" t="str">
        <f t="shared" si="1"/>
        <v>Sheep and BeefPivotVL</v>
      </c>
      <c r="B96" s="15" t="s">
        <v>467</v>
      </c>
      <c r="C96" s="15" t="s">
        <v>449</v>
      </c>
      <c r="D96" s="15" t="s">
        <v>538</v>
      </c>
      <c r="E96" s="16">
        <v>68.085714285714289</v>
      </c>
      <c r="F96" s="16">
        <v>58.285714285714285</v>
      </c>
      <c r="G96" s="16">
        <v>68.085714285714289</v>
      </c>
      <c r="H96" s="16">
        <v>45.628571428571426</v>
      </c>
      <c r="I96" s="16">
        <v>45.628571428571426</v>
      </c>
      <c r="J96" s="16">
        <v>39.428571428571431</v>
      </c>
    </row>
    <row r="97" spans="1:10" x14ac:dyDescent="0.3">
      <c r="A97" t="str">
        <f t="shared" si="1"/>
        <v>Sheep and BeefRoto-rainerVL</v>
      </c>
      <c r="B97" s="15" t="s">
        <v>467</v>
      </c>
      <c r="C97" s="15" t="s">
        <v>540</v>
      </c>
      <c r="D97" s="15" t="s">
        <v>538</v>
      </c>
      <c r="E97" s="16">
        <v>72.742857142857147</v>
      </c>
      <c r="F97" s="16">
        <v>79</v>
      </c>
      <c r="G97" s="16">
        <v>72.742857142857147</v>
      </c>
      <c r="H97" s="16">
        <v>46.628571428571426</v>
      </c>
      <c r="I97" s="16">
        <v>46.628571428571426</v>
      </c>
      <c r="J97" s="16">
        <v>41.342857142857142</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B4A0F-DCE5-455E-A0E9-7500333930EE}">
  <sheetPr>
    <tabColor rgb="FF00B050"/>
  </sheetPr>
  <dimension ref="A1:E10"/>
  <sheetViews>
    <sheetView workbookViewId="0">
      <selection activeCell="A2" sqref="A2"/>
    </sheetView>
  </sheetViews>
  <sheetFormatPr defaultRowHeight="14.4" x14ac:dyDescent="0.3"/>
  <cols>
    <col min="1" max="1" width="115.5546875" customWidth="1"/>
  </cols>
  <sheetData>
    <row r="1" spans="1:5" x14ac:dyDescent="0.3">
      <c r="A1" s="50" t="s">
        <v>49</v>
      </c>
    </row>
    <row r="2" spans="1:5" x14ac:dyDescent="0.3">
      <c r="A2" s="2" t="s">
        <v>50</v>
      </c>
    </row>
    <row r="3" spans="1:5" ht="28.8" x14ac:dyDescent="0.3">
      <c r="A3" s="335" t="s">
        <v>51</v>
      </c>
    </row>
    <row r="4" spans="1:5" ht="28.8" x14ac:dyDescent="0.3">
      <c r="A4" s="2" t="s">
        <v>52</v>
      </c>
    </row>
    <row r="5" spans="1:5" ht="28.8" x14ac:dyDescent="0.3">
      <c r="A5" s="335" t="s">
        <v>53</v>
      </c>
    </row>
    <row r="6" spans="1:5" ht="57.6" x14ac:dyDescent="0.3">
      <c r="A6" s="2" t="s">
        <v>54</v>
      </c>
    </row>
    <row r="7" spans="1:5" x14ac:dyDescent="0.3">
      <c r="A7" s="335" t="s">
        <v>55</v>
      </c>
    </row>
    <row r="8" spans="1:5" ht="28.8" x14ac:dyDescent="0.3">
      <c r="A8" s="2" t="s">
        <v>56</v>
      </c>
    </row>
    <row r="9" spans="1:5" x14ac:dyDescent="0.3">
      <c r="A9" s="50" t="s">
        <v>57</v>
      </c>
      <c r="B9" s="50"/>
      <c r="C9" s="50"/>
      <c r="D9" s="50"/>
      <c r="E9" s="50"/>
    </row>
    <row r="10" spans="1:5" ht="43.2" x14ac:dyDescent="0.3">
      <c r="A10" s="2" t="s">
        <v>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F26B0-3CB2-4CA5-AB88-2CEED6139D2B}">
  <sheetPr>
    <tabColor rgb="FF00B050"/>
  </sheetPr>
  <dimension ref="A1:B31"/>
  <sheetViews>
    <sheetView topLeftCell="A10" workbookViewId="0">
      <selection activeCell="B35" sqref="B35"/>
    </sheetView>
  </sheetViews>
  <sheetFormatPr defaultRowHeight="14.4" x14ac:dyDescent="0.3"/>
  <cols>
    <col min="1" max="1" width="31.33203125" bestFit="1" customWidth="1"/>
    <col min="2" max="2" width="115.5546875" customWidth="1"/>
  </cols>
  <sheetData>
    <row r="1" spans="1:2" x14ac:dyDescent="0.3">
      <c r="A1" s="249" t="s">
        <v>59</v>
      </c>
      <c r="B1" s="246"/>
    </row>
    <row r="2" spans="1:2" ht="28.95" customHeight="1" x14ac:dyDescent="0.3">
      <c r="A2" s="249" t="s">
        <v>60</v>
      </c>
      <c r="B2" s="246"/>
    </row>
    <row r="3" spans="1:2" ht="30" customHeight="1" x14ac:dyDescent="0.3">
      <c r="A3" s="249" t="s">
        <v>61</v>
      </c>
      <c r="B3" s="246"/>
    </row>
    <row r="4" spans="1:2" ht="29.4" customHeight="1" x14ac:dyDescent="0.3">
      <c r="A4" s="249" t="s">
        <v>62</v>
      </c>
      <c r="B4" s="246"/>
    </row>
    <row r="5" spans="1:2" ht="28.2" customHeight="1" x14ac:dyDescent="0.3">
      <c r="A5" s="249" t="s">
        <v>63</v>
      </c>
      <c r="B5" s="246"/>
    </row>
    <row r="6" spans="1:2" ht="28.2" customHeight="1" x14ac:dyDescent="0.3">
      <c r="A6" s="249" t="s">
        <v>64</v>
      </c>
      <c r="B6" s="246"/>
    </row>
    <row r="7" spans="1:2" ht="29.4" customHeight="1" x14ac:dyDescent="0.3">
      <c r="A7" s="249" t="s">
        <v>65</v>
      </c>
      <c r="B7" s="246"/>
    </row>
    <row r="8" spans="1:2" ht="29.4" customHeight="1" x14ac:dyDescent="0.3">
      <c r="A8" s="249" t="s">
        <v>66</v>
      </c>
      <c r="B8" s="246"/>
    </row>
    <row r="9" spans="1:2" ht="28.2" customHeight="1" x14ac:dyDescent="0.3">
      <c r="A9" s="249" t="s">
        <v>67</v>
      </c>
      <c r="B9" s="246"/>
    </row>
    <row r="10" spans="1:2" ht="28.2" customHeight="1" x14ac:dyDescent="0.3">
      <c r="A10" s="249" t="s">
        <v>68</v>
      </c>
      <c r="B10" s="246"/>
    </row>
    <row r="11" spans="1:2" ht="29.4" customHeight="1" x14ac:dyDescent="0.3">
      <c r="A11" s="249" t="s">
        <v>69</v>
      </c>
      <c r="B11" s="246"/>
    </row>
    <row r="12" spans="1:2" ht="28.95" customHeight="1" x14ac:dyDescent="0.3">
      <c r="A12" s="249" t="s">
        <v>70</v>
      </c>
      <c r="B12" s="246"/>
    </row>
    <row r="13" spans="1:2" ht="29.4" customHeight="1" x14ac:dyDescent="0.3">
      <c r="A13" s="249" t="s">
        <v>71</v>
      </c>
      <c r="B13" s="246"/>
    </row>
    <row r="14" spans="1:2" ht="29.4" customHeight="1" x14ac:dyDescent="0.3">
      <c r="A14" s="249" t="s">
        <v>65</v>
      </c>
      <c r="B14" s="246"/>
    </row>
    <row r="15" spans="1:2" ht="28.95" customHeight="1" x14ac:dyDescent="0.3">
      <c r="A15" s="249" t="s">
        <v>66</v>
      </c>
      <c r="B15" s="246"/>
    </row>
    <row r="16" spans="1:2" ht="28.2" customHeight="1" x14ac:dyDescent="0.3">
      <c r="A16" s="249" t="s">
        <v>67</v>
      </c>
      <c r="B16" s="246"/>
    </row>
    <row r="17" spans="1:2" ht="28.95" customHeight="1" x14ac:dyDescent="0.3">
      <c r="A17" s="249" t="s">
        <v>72</v>
      </c>
      <c r="B17" s="246"/>
    </row>
    <row r="18" spans="1:2" ht="28.95" customHeight="1" x14ac:dyDescent="0.3">
      <c r="A18" s="249" t="s">
        <v>73</v>
      </c>
      <c r="B18" s="246"/>
    </row>
    <row r="20" spans="1:2" x14ac:dyDescent="0.3">
      <c r="A20" s="431" t="s">
        <v>74</v>
      </c>
      <c r="B20" s="430"/>
    </row>
    <row r="21" spans="1:2" x14ac:dyDescent="0.3">
      <c r="A21" s="432" t="s">
        <v>75</v>
      </c>
      <c r="B21" s="430"/>
    </row>
    <row r="22" spans="1:2" x14ac:dyDescent="0.3">
      <c r="A22" s="430"/>
      <c r="B22" s="430"/>
    </row>
    <row r="23" spans="1:2" x14ac:dyDescent="0.3">
      <c r="A23" s="430"/>
      <c r="B23" s="430"/>
    </row>
    <row r="24" spans="1:2" x14ac:dyDescent="0.3">
      <c r="A24" s="430"/>
      <c r="B24" s="430"/>
    </row>
    <row r="25" spans="1:2" x14ac:dyDescent="0.3">
      <c r="A25" s="430"/>
      <c r="B25" s="430"/>
    </row>
    <row r="26" spans="1:2" x14ac:dyDescent="0.3">
      <c r="A26" s="430"/>
      <c r="B26" s="430"/>
    </row>
    <row r="27" spans="1:2" x14ac:dyDescent="0.3">
      <c r="A27" s="430"/>
      <c r="B27" s="430"/>
    </row>
    <row r="28" spans="1:2" x14ac:dyDescent="0.3">
      <c r="A28" s="430"/>
      <c r="B28" s="430"/>
    </row>
    <row r="29" spans="1:2" x14ac:dyDescent="0.3">
      <c r="A29" s="430"/>
      <c r="B29" s="430"/>
    </row>
    <row r="31" spans="1:2" x14ac:dyDescent="0.3">
      <c r="A31" s="330" t="s">
        <v>76</v>
      </c>
    </row>
  </sheetData>
  <mergeCells count="3">
    <mergeCell ref="A22:B29"/>
    <mergeCell ref="A20:B20"/>
    <mergeCell ref="A21:B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ED41-1D53-45F2-8308-ED25D4A8606B}">
  <sheetPr>
    <tabColor rgb="FF00B050"/>
  </sheetPr>
  <dimension ref="A1:B24"/>
  <sheetViews>
    <sheetView workbookViewId="0">
      <selection activeCell="B20" sqref="B20"/>
    </sheetView>
  </sheetViews>
  <sheetFormatPr defaultRowHeight="14.4" x14ac:dyDescent="0.3"/>
  <cols>
    <col min="1" max="1" width="86.33203125" customWidth="1"/>
    <col min="2" max="2" width="94.33203125" customWidth="1"/>
  </cols>
  <sheetData>
    <row r="1" spans="1:2" s="347" customFormat="1" ht="21" x14ac:dyDescent="0.4">
      <c r="A1" s="427" t="s">
        <v>566</v>
      </c>
      <c r="B1" s="426"/>
    </row>
    <row r="2" spans="1:2" s="347" customFormat="1" x14ac:dyDescent="0.3">
      <c r="A2" s="420" t="s">
        <v>567</v>
      </c>
      <c r="B2" s="400"/>
    </row>
    <row r="3" spans="1:2" s="347" customFormat="1" x14ac:dyDescent="0.3">
      <c r="A3" s="420" t="s">
        <v>568</v>
      </c>
      <c r="B3" s="400"/>
    </row>
    <row r="4" spans="1:2" s="347" customFormat="1" ht="28.2" customHeight="1" x14ac:dyDescent="0.3">
      <c r="A4" s="420" t="s">
        <v>570</v>
      </c>
      <c r="B4" s="420" t="s">
        <v>569</v>
      </c>
    </row>
    <row r="5" spans="1:2" s="347" customFormat="1" ht="28.2" customHeight="1" x14ac:dyDescent="0.3">
      <c r="A5" s="401"/>
      <c r="B5" s="401"/>
    </row>
    <row r="6" spans="1:2" s="347" customFormat="1" ht="28.2" customHeight="1" x14ac:dyDescent="0.3">
      <c r="A6" s="401"/>
      <c r="B6" s="401"/>
    </row>
    <row r="7" spans="1:2" s="347" customFormat="1" ht="31.2" customHeight="1" x14ac:dyDescent="0.3">
      <c r="A7" s="401"/>
      <c r="B7" s="401"/>
    </row>
    <row r="8" spans="1:2" s="347" customFormat="1" ht="31.2" customHeight="1" x14ac:dyDescent="0.3">
      <c r="A8" s="401"/>
      <c r="B8" s="401"/>
    </row>
    <row r="9" spans="1:2" s="347" customFormat="1" ht="28.8" customHeight="1" x14ac:dyDescent="0.3">
      <c r="A9" s="401"/>
      <c r="B9" s="401"/>
    </row>
    <row r="10" spans="1:2" s="347" customFormat="1" ht="28.2" customHeight="1" x14ac:dyDescent="0.3">
      <c r="A10" s="401"/>
      <c r="B10" s="400"/>
    </row>
    <row r="11" spans="1:2" s="347" customFormat="1" ht="75" customHeight="1" x14ac:dyDescent="0.3">
      <c r="A11" s="399" t="s">
        <v>571</v>
      </c>
      <c r="B11" s="400"/>
    </row>
    <row r="12" spans="1:2" s="347" customFormat="1" x14ac:dyDescent="0.3"/>
    <row r="13" spans="1:2" s="347" customFormat="1" x14ac:dyDescent="0.3">
      <c r="A13" s="395" t="s">
        <v>572</v>
      </c>
    </row>
    <row r="14" spans="1:2" s="347" customFormat="1" x14ac:dyDescent="0.3"/>
    <row r="15" spans="1:2" s="347" customFormat="1" ht="27" customHeight="1" x14ac:dyDescent="0.4">
      <c r="A15" s="427" t="s">
        <v>565</v>
      </c>
      <c r="B15" s="426"/>
    </row>
    <row r="16" spans="1:2" x14ac:dyDescent="0.3">
      <c r="A16" s="428" t="s">
        <v>77</v>
      </c>
      <c r="B16" s="426"/>
    </row>
    <row r="17" spans="1:2" x14ac:dyDescent="0.3">
      <c r="A17" s="420" t="s">
        <v>78</v>
      </c>
      <c r="B17" s="429" t="s">
        <v>79</v>
      </c>
    </row>
    <row r="18" spans="1:2" ht="28.2" customHeight="1" x14ac:dyDescent="0.3">
      <c r="A18" s="246"/>
      <c r="B18" s="246"/>
    </row>
    <row r="19" spans="1:2" ht="29.4" customHeight="1" x14ac:dyDescent="0.3">
      <c r="A19" s="246"/>
      <c r="B19" s="246"/>
    </row>
    <row r="20" spans="1:2" ht="28.95" customHeight="1" x14ac:dyDescent="0.3">
      <c r="A20" s="246"/>
      <c r="B20" s="246"/>
    </row>
    <row r="21" spans="1:2" ht="29.4" customHeight="1" x14ac:dyDescent="0.3">
      <c r="A21" s="246"/>
      <c r="B21" s="246"/>
    </row>
    <row r="22" spans="1:2" ht="27" customHeight="1" x14ac:dyDescent="0.3">
      <c r="A22" s="246"/>
      <c r="B22" s="246"/>
    </row>
    <row r="23" spans="1:2" ht="28.95" customHeight="1" x14ac:dyDescent="0.3">
      <c r="A23" s="246"/>
      <c r="B23" s="246"/>
    </row>
    <row r="24" spans="1:2" ht="28.95" customHeight="1" x14ac:dyDescent="0.3">
      <c r="A24" s="246"/>
      <c r="B24" s="24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A54AC-39B6-4464-A02A-8D9236873C7A}">
  <sheetPr>
    <tabColor rgb="FFFF0000"/>
    <pageSetUpPr fitToPage="1"/>
  </sheetPr>
  <dimension ref="A1:I56"/>
  <sheetViews>
    <sheetView workbookViewId="0">
      <pane ySplit="2" topLeftCell="A3" activePane="bottomLeft" state="frozen"/>
      <selection pane="bottomLeft" activeCell="G21" sqref="G21"/>
    </sheetView>
  </sheetViews>
  <sheetFormatPr defaultRowHeight="14.4" x14ac:dyDescent="0.3"/>
  <cols>
    <col min="1" max="1" width="20.6640625" customWidth="1"/>
    <col min="2" max="2" width="28.5546875" customWidth="1"/>
    <col min="3" max="3" width="66.6640625" bestFit="1" customWidth="1"/>
    <col min="4" max="4" width="10.6640625" bestFit="1" customWidth="1"/>
  </cols>
  <sheetData>
    <row r="1" spans="1:9" ht="31.2" customHeight="1" x14ac:dyDescent="0.3">
      <c r="A1" s="479" t="s">
        <v>80</v>
      </c>
      <c r="B1" s="480"/>
      <c r="C1" s="480"/>
      <c r="D1" s="481"/>
    </row>
    <row r="2" spans="1:9" ht="24" customHeight="1" thickBot="1" x14ac:dyDescent="0.35">
      <c r="A2" s="482"/>
      <c r="B2" s="483"/>
      <c r="C2" s="483"/>
      <c r="D2" s="484"/>
    </row>
    <row r="3" spans="1:9" x14ac:dyDescent="0.3">
      <c r="A3" s="20"/>
      <c r="B3" s="132" t="s">
        <v>81</v>
      </c>
      <c r="C3" s="493" t="s">
        <v>82</v>
      </c>
      <c r="D3" s="494"/>
    </row>
    <row r="4" spans="1:9" x14ac:dyDescent="0.3">
      <c r="A4" s="206" t="s">
        <v>83</v>
      </c>
      <c r="B4" s="205"/>
      <c r="C4" s="491"/>
      <c r="D4" s="492"/>
    </row>
    <row r="5" spans="1:9" x14ac:dyDescent="0.3">
      <c r="A5" s="21" t="s">
        <v>84</v>
      </c>
      <c r="B5" s="195"/>
      <c r="C5" s="489"/>
      <c r="D5" s="490"/>
    </row>
    <row r="6" spans="1:9" x14ac:dyDescent="0.3">
      <c r="A6" s="21" t="s">
        <v>85</v>
      </c>
      <c r="B6" s="195"/>
      <c r="C6" s="489"/>
      <c r="D6" s="490"/>
    </row>
    <row r="7" spans="1:9" ht="46.95" customHeight="1" thickBot="1" x14ac:dyDescent="0.35">
      <c r="A7" s="40"/>
      <c r="B7" s="435"/>
      <c r="C7" s="436"/>
      <c r="D7" s="437"/>
    </row>
    <row r="8" spans="1:9" ht="18.600000000000001" thickBot="1" x14ac:dyDescent="0.4">
      <c r="A8" s="81" t="s">
        <v>86</v>
      </c>
      <c r="B8" s="499"/>
      <c r="C8" s="499"/>
      <c r="D8" s="500"/>
    </row>
    <row r="9" spans="1:9" ht="15" thickBot="1" x14ac:dyDescent="0.35">
      <c r="A9" s="438"/>
      <c r="B9" s="439"/>
      <c r="C9" s="439"/>
      <c r="D9" s="440"/>
    </row>
    <row r="10" spans="1:9" ht="21.6" thickBot="1" x14ac:dyDescent="0.45">
      <c r="A10" s="444" t="s">
        <v>87</v>
      </c>
      <c r="B10" s="445"/>
      <c r="C10" s="445"/>
      <c r="D10" s="446"/>
    </row>
    <row r="11" spans="1:9" x14ac:dyDescent="0.3">
      <c r="A11" s="207" t="s">
        <v>88</v>
      </c>
      <c r="B11" s="497"/>
      <c r="C11" s="497"/>
      <c r="D11" s="498"/>
    </row>
    <row r="12" spans="1:9" x14ac:dyDescent="0.3">
      <c r="A12" s="206" t="s">
        <v>89</v>
      </c>
      <c r="B12" s="495"/>
      <c r="C12" s="495"/>
      <c r="D12" s="496"/>
    </row>
    <row r="13" spans="1:9" ht="85.2" customHeight="1" thickBot="1" x14ac:dyDescent="0.35">
      <c r="A13" s="208" t="s">
        <v>90</v>
      </c>
      <c r="B13" s="477"/>
      <c r="C13" s="477"/>
      <c r="D13" s="478"/>
      <c r="I13" s="121"/>
    </row>
    <row r="14" spans="1:9" ht="15" thickBot="1" x14ac:dyDescent="0.35">
      <c r="A14" s="441"/>
      <c r="B14" s="442"/>
      <c r="C14" s="442"/>
      <c r="D14" s="443"/>
    </row>
    <row r="15" spans="1:9" ht="21.6" thickBot="1" x14ac:dyDescent="0.45">
      <c r="A15" s="444" t="s">
        <v>91</v>
      </c>
      <c r="B15" s="445"/>
      <c r="C15" s="445"/>
      <c r="D15" s="446"/>
    </row>
    <row r="16" spans="1:9" x14ac:dyDescent="0.3">
      <c r="A16" s="42"/>
      <c r="B16" s="133" t="s">
        <v>92</v>
      </c>
      <c r="C16" s="471" t="s">
        <v>93</v>
      </c>
      <c r="D16" s="472"/>
    </row>
    <row r="17" spans="1:4" x14ac:dyDescent="0.3">
      <c r="A17" s="26" t="s">
        <v>94</v>
      </c>
      <c r="B17" s="129" t="str">
        <f>Risk!B19</f>
        <v>Low</v>
      </c>
      <c r="C17" s="469">
        <f>Risk!B17</f>
        <v>0</v>
      </c>
      <c r="D17" s="470"/>
    </row>
    <row r="18" spans="1:4" x14ac:dyDescent="0.3">
      <c r="A18" s="26" t="s">
        <v>95</v>
      </c>
      <c r="B18" s="129">
        <f>IF(B17="medium",(80),IF(B17="low",70,90))</f>
        <v>70</v>
      </c>
      <c r="C18" s="469"/>
      <c r="D18" s="470"/>
    </row>
    <row r="19" spans="1:4" ht="15" thickBot="1" x14ac:dyDescent="0.35">
      <c r="A19" s="108" t="s">
        <v>96</v>
      </c>
      <c r="B19" s="166">
        <f>Hurdles!B14</f>
        <v>0</v>
      </c>
      <c r="C19" s="487">
        <f>Hurdles!B15</f>
        <v>0</v>
      </c>
      <c r="D19" s="488"/>
    </row>
    <row r="20" spans="1:4" ht="15" thickBot="1" x14ac:dyDescent="0.35">
      <c r="A20" s="451" t="s">
        <v>97</v>
      </c>
      <c r="B20" s="167">
        <f>'Assessment - Nutrient Loss'!C11</f>
        <v>0</v>
      </c>
      <c r="C20" s="485">
        <f>'Assessment - Nutrient Loss'!D11</f>
        <v>0</v>
      </c>
      <c r="D20" s="486"/>
    </row>
    <row r="21" spans="1:4" ht="15" thickBot="1" x14ac:dyDescent="0.35">
      <c r="A21" s="452"/>
      <c r="B21" s="158" t="s">
        <v>98</v>
      </c>
      <c r="C21" s="159" t="s">
        <v>99</v>
      </c>
      <c r="D21" s="160" t="s">
        <v>100</v>
      </c>
    </row>
    <row r="22" spans="1:4" ht="27.6" customHeight="1" x14ac:dyDescent="0.3">
      <c r="A22" s="452"/>
      <c r="B22" s="162" t="str">
        <f>'Assessment - Nutrient Loss'!D6</f>
        <v>2009-13 Baseline N loss (kg N/ha)</v>
      </c>
      <c r="C22" s="126">
        <f>'Assessment - Nutrient Loss'!E6</f>
        <v>0</v>
      </c>
      <c r="D22" s="125" t="str">
        <f>'Assessment - Nutrient Loss'!F6</f>
        <v>Medium</v>
      </c>
    </row>
    <row r="23" spans="1:4" x14ac:dyDescent="0.3">
      <c r="A23" s="452"/>
      <c r="B23" s="163" t="str">
        <f>'Assessment - Nutrient Loss'!D7</f>
        <v>Reference N Loss (kg N/ha)</v>
      </c>
      <c r="C23" s="124">
        <f>'Assessment - Nutrient Loss'!E7</f>
        <v>0</v>
      </c>
      <c r="D23" s="127" t="str">
        <f>'Assessment - Nutrient Loss'!F7</f>
        <v>Low</v>
      </c>
    </row>
    <row r="24" spans="1:4" ht="28.8" x14ac:dyDescent="0.3">
      <c r="A24" s="452"/>
      <c r="B24" s="163" t="str">
        <f>'Assessment - Nutrient Loss'!D8</f>
        <v>Nitrogen Discharge Allowance (kg N/ha)</v>
      </c>
      <c r="C24" s="124">
        <f>'Assessment - Nutrient Loss'!E8</f>
        <v>0</v>
      </c>
      <c r="D24" s="127" t="str">
        <f>'Assessment - Nutrient Loss'!F8</f>
        <v>High</v>
      </c>
    </row>
    <row r="25" spans="1:4" ht="15" thickBot="1" x14ac:dyDescent="0.35">
      <c r="A25" s="453"/>
      <c r="B25" s="164" t="str">
        <f>'Assessment - Nutrient Loss'!D9</f>
        <v>Proposed N Loss (kg N/ha)</v>
      </c>
      <c r="C25" s="130">
        <f>'Assessment - Nutrient Loss'!E9</f>
        <v>0</v>
      </c>
      <c r="D25" s="131" t="str">
        <f>'Assessment - Nutrient Loss'!F9</f>
        <v>NA</v>
      </c>
    </row>
    <row r="26" spans="1:4" x14ac:dyDescent="0.3">
      <c r="A26" s="41" t="s">
        <v>101</v>
      </c>
      <c r="B26" s="128">
        <f>'Assessment - Objectives'!C7</f>
        <v>35</v>
      </c>
      <c r="C26" s="459">
        <f>'Assessment - Objectives'!F7</f>
        <v>0</v>
      </c>
      <c r="D26" s="460"/>
    </row>
    <row r="27" spans="1:4" ht="18" x14ac:dyDescent="0.35">
      <c r="A27" s="134" t="s">
        <v>102</v>
      </c>
      <c r="B27" s="165">
        <f>SUM(B20:B26)</f>
        <v>35</v>
      </c>
      <c r="C27" s="457"/>
      <c r="D27" s="458"/>
    </row>
    <row r="28" spans="1:4" ht="15" thickBot="1" x14ac:dyDescent="0.35">
      <c r="A28" s="135" t="s">
        <v>103</v>
      </c>
      <c r="B28" s="454">
        <f>B27-B18</f>
        <v>-35</v>
      </c>
      <c r="C28" s="455"/>
      <c r="D28" s="456"/>
    </row>
    <row r="29" spans="1:4" ht="21.6" thickBot="1" x14ac:dyDescent="0.45">
      <c r="A29" s="444" t="s">
        <v>104</v>
      </c>
      <c r="B29" s="445"/>
      <c r="C29" s="445"/>
      <c r="D29" s="446"/>
    </row>
    <row r="30" spans="1:4" x14ac:dyDescent="0.3">
      <c r="A30" s="20" t="s">
        <v>105</v>
      </c>
      <c r="B30" s="126" t="str">
        <f>'Assessment - Matrix'!N10</f>
        <v>APPROVE - AM Only</v>
      </c>
      <c r="C30" s="447" t="str">
        <f>'Assessment - Matrix'!M12</f>
        <v xml:space="preserve">Current operation below NDA, but requires AM to be within current footprint. </v>
      </c>
      <c r="D30" s="448"/>
    </row>
    <row r="31" spans="1:4" ht="15" thickBot="1" x14ac:dyDescent="0.35">
      <c r="A31" s="23" t="s">
        <v>106</v>
      </c>
      <c r="B31" s="130" t="e">
        <f>#REF!</f>
        <v>#REF!</v>
      </c>
      <c r="C31" s="449"/>
      <c r="D31" s="450"/>
    </row>
    <row r="32" spans="1:4" ht="21.6" thickBot="1" x14ac:dyDescent="0.45">
      <c r="A32" s="444" t="s">
        <v>107</v>
      </c>
      <c r="B32" s="445"/>
      <c r="C32" s="445"/>
      <c r="D32" s="446"/>
    </row>
    <row r="33" spans="1:4" ht="36.6" customHeight="1" x14ac:dyDescent="0.3">
      <c r="A33" s="466"/>
      <c r="B33" s="467"/>
      <c r="C33" s="467"/>
      <c r="D33" s="468"/>
    </row>
    <row r="34" spans="1:4" ht="94.2" customHeight="1" thickBot="1" x14ac:dyDescent="0.35">
      <c r="A34" s="136" t="s">
        <v>108</v>
      </c>
      <c r="B34" s="464"/>
      <c r="C34" s="464"/>
      <c r="D34" s="465"/>
    </row>
    <row r="35" spans="1:4" ht="21.6" thickBot="1" x14ac:dyDescent="0.45">
      <c r="A35" s="461" t="s">
        <v>109</v>
      </c>
      <c r="B35" s="462"/>
      <c r="C35" s="462"/>
      <c r="D35" s="463"/>
    </row>
    <row r="36" spans="1:4" ht="44.4" customHeight="1" x14ac:dyDescent="0.3">
      <c r="A36" s="154">
        <v>1</v>
      </c>
      <c r="B36" s="152" t="str">
        <f>Conditions!B3</f>
        <v>Standard Condition</v>
      </c>
      <c r="C36" s="433" t="str">
        <f>Conditions!A3</f>
        <v>Land use on the property is in accordance with the Permitted Land Use dated XX MONTH YYYY.</v>
      </c>
      <c r="D36" s="434"/>
    </row>
    <row r="37" spans="1:4" ht="43.95" customHeight="1" x14ac:dyDescent="0.3">
      <c r="A37" s="155">
        <v>2</v>
      </c>
      <c r="B37" s="153" t="str">
        <f>Conditions!B4</f>
        <v>Standard Condition</v>
      </c>
      <c r="C37" s="473" t="str">
        <f>Conditions!A4</f>
        <v xml:space="preserve">Nutrient losses for the property are less than XX kg N/ha (vX.X.X), or equivalent in a later version of Overseer. </v>
      </c>
      <c r="D37" s="474"/>
    </row>
    <row r="38" spans="1:4" ht="31.95" customHeight="1" x14ac:dyDescent="0.3">
      <c r="A38" s="155">
        <v>3</v>
      </c>
      <c r="B38" s="153" t="str">
        <f>Conditions!B5</f>
        <v>Standard Condition</v>
      </c>
      <c r="C38" s="473" t="str">
        <f>Conditions!A5</f>
        <v xml:space="preserve">The proposed change will occur within 12 (or otherwise agreed) months of the granting of this approval. </v>
      </c>
      <c r="D38" s="474"/>
    </row>
    <row r="39" spans="1:4" ht="49.2" customHeight="1" x14ac:dyDescent="0.3">
      <c r="A39" s="155">
        <v>4</v>
      </c>
      <c r="B39" s="153" t="str">
        <f>Conditions!B6</f>
        <v>Standard Condition</v>
      </c>
      <c r="C39" s="473" t="str">
        <f>Conditions!A6</f>
        <v xml:space="preserve">The terms and conditions of this approval will expire with resource consent CRC185857 and may be reviewed at any time to align with a Board-approved directive or policy. </v>
      </c>
      <c r="D39" s="474"/>
    </row>
    <row r="40" spans="1:4" ht="45.6" customHeight="1" x14ac:dyDescent="0.3">
      <c r="A40" s="155">
        <v>5</v>
      </c>
      <c r="B40" s="153" t="str">
        <f>Conditions!B8</f>
        <v>NES-FW 2020 Requirement</v>
      </c>
      <c r="C40" s="473" t="str">
        <f>Conditions!A8</f>
        <v>Synthetic nitrogen fertiliser use will comply with the requirements of the National Environmental Standards for Freshwater 2020 from 1 July 2022.</v>
      </c>
      <c r="D40" s="474"/>
    </row>
    <row r="41" spans="1:4" ht="28.95" customHeight="1" x14ac:dyDescent="0.3">
      <c r="A41" s="155">
        <v>6</v>
      </c>
      <c r="B41" s="153" t="str">
        <f>Conditions!B9</f>
        <v>NES-FW 2020 Requirement</v>
      </c>
      <c r="C41" s="473" t="str">
        <f>Conditions!A9</f>
        <v>Intensive winter grazing activities will comply with the requirements of the National Environmental Standards for Freshwater 2020 from 1 July 2022.</v>
      </c>
      <c r="D41" s="474"/>
    </row>
    <row r="42" spans="1:4" ht="28.95" customHeight="1" x14ac:dyDescent="0.3">
      <c r="A42" s="155">
        <v>7</v>
      </c>
      <c r="B42" s="153" t="str">
        <f>Conditions!B10</f>
        <v>Resource Consent Requirement</v>
      </c>
      <c r="C42" s="473" t="str">
        <f>Conditions!A10</f>
        <v>The property will be audited within 12 months of this approval being granted.</v>
      </c>
      <c r="D42" s="474"/>
    </row>
    <row r="43" spans="1:4" ht="15" customHeight="1" x14ac:dyDescent="0.3">
      <c r="A43" s="155">
        <v>8</v>
      </c>
      <c r="B43" s="153" t="str">
        <f>Conditions!B11</f>
        <v>Resource Consent Requirement</v>
      </c>
      <c r="C43" s="473" t="str">
        <f>Conditions!A11</f>
        <v>Effluent discharge resource consent requirements are complied with.</v>
      </c>
      <c r="D43" s="474"/>
    </row>
    <row r="44" spans="1:4" ht="28.95" customHeight="1" x14ac:dyDescent="0.3">
      <c r="A44" s="155">
        <v>9</v>
      </c>
      <c r="B44" s="153" t="str">
        <f>Conditions!B12</f>
        <v>Resource Consent Requirement</v>
      </c>
      <c r="C44" s="473" t="str">
        <f>Conditions!A12</f>
        <v>Effluent storage volumes are sufficient to comply with Dairy Effluent Storage Calculator.</v>
      </c>
      <c r="D44" s="474"/>
    </row>
    <row r="45" spans="1:4" ht="36" customHeight="1" x14ac:dyDescent="0.3">
      <c r="A45" s="155">
        <v>10</v>
      </c>
      <c r="B45" s="153" t="str">
        <f>Conditions!B13</f>
        <v>New Infrastructure Requirement</v>
      </c>
      <c r="C45" s="473" t="str">
        <f>Conditions!A13</f>
        <v>New irrigation systems are designed and installed to Industry Code of Practice Standards.</v>
      </c>
      <c r="D45" s="474"/>
    </row>
    <row r="46" spans="1:4" ht="34.950000000000003" customHeight="1" x14ac:dyDescent="0.3">
      <c r="A46" s="155">
        <v>11</v>
      </c>
      <c r="B46" s="153" t="str">
        <f>Conditions!B14</f>
        <v>New Infrastructure Requirement</v>
      </c>
      <c r="C46" s="473" t="str">
        <f>Conditions!A14</f>
        <v>Effluent systems meet Industry Code of Practice or equivalent standards.</v>
      </c>
      <c r="D46" s="474"/>
    </row>
    <row r="47" spans="1:4" ht="14.4" customHeight="1" x14ac:dyDescent="0.3">
      <c r="A47" s="155">
        <v>12</v>
      </c>
      <c r="B47" s="153" t="str">
        <f>Conditions!B15</f>
        <v>Advanced Mitigation Requirement</v>
      </c>
      <c r="C47" s="473" t="str">
        <f>Conditions!A15</f>
        <v>Farming activities are implemented to ensure Advanced Mitigation targets are achieved by DD MM YYYY.</v>
      </c>
      <c r="D47" s="474"/>
    </row>
    <row r="48" spans="1:4" x14ac:dyDescent="0.3">
      <c r="A48" s="155">
        <v>13</v>
      </c>
      <c r="B48" s="153">
        <f>Conditions!B16</f>
        <v>0</v>
      </c>
      <c r="C48" s="473">
        <f>Conditions!A16</f>
        <v>0</v>
      </c>
      <c r="D48" s="474"/>
    </row>
    <row r="49" spans="1:4" x14ac:dyDescent="0.3">
      <c r="A49" s="155">
        <v>14</v>
      </c>
      <c r="B49" s="153">
        <f>Conditions!B17</f>
        <v>0</v>
      </c>
      <c r="C49" s="473">
        <f>Conditions!A17</f>
        <v>0</v>
      </c>
      <c r="D49" s="474"/>
    </row>
    <row r="50" spans="1:4" x14ac:dyDescent="0.3">
      <c r="A50" s="155">
        <v>15</v>
      </c>
      <c r="B50" s="153">
        <f>Conditions!B18</f>
        <v>0</v>
      </c>
      <c r="C50" s="473">
        <f>Conditions!A18</f>
        <v>0</v>
      </c>
      <c r="D50" s="474"/>
    </row>
    <row r="51" spans="1:4" x14ac:dyDescent="0.3">
      <c r="A51" s="155">
        <v>16</v>
      </c>
      <c r="B51" s="153">
        <f>Conditions!B19</f>
        <v>0</v>
      </c>
      <c r="C51" s="473">
        <f>Conditions!A19</f>
        <v>0</v>
      </c>
      <c r="D51" s="474"/>
    </row>
    <row r="52" spans="1:4" x14ac:dyDescent="0.3">
      <c r="A52" s="155">
        <v>17</v>
      </c>
      <c r="B52" s="153">
        <f>Conditions!B20</f>
        <v>0</v>
      </c>
      <c r="C52" s="473">
        <f>Conditions!A20</f>
        <v>0</v>
      </c>
      <c r="D52" s="474"/>
    </row>
    <row r="53" spans="1:4" x14ac:dyDescent="0.3">
      <c r="A53" s="155">
        <v>18</v>
      </c>
      <c r="B53" s="153">
        <f>Conditions!B21</f>
        <v>0</v>
      </c>
      <c r="C53" s="473">
        <f>Conditions!A21</f>
        <v>0</v>
      </c>
      <c r="D53" s="474"/>
    </row>
    <row r="54" spans="1:4" x14ac:dyDescent="0.3">
      <c r="A54" s="155">
        <v>19</v>
      </c>
      <c r="B54" s="153">
        <f>Conditions!B22</f>
        <v>0</v>
      </c>
      <c r="C54" s="473">
        <f>Conditions!A22</f>
        <v>0</v>
      </c>
      <c r="D54" s="474"/>
    </row>
    <row r="55" spans="1:4" x14ac:dyDescent="0.3">
      <c r="A55" s="155">
        <v>20</v>
      </c>
      <c r="B55" s="153">
        <f>Conditions!B23</f>
        <v>0</v>
      </c>
      <c r="C55" s="473">
        <f>Conditions!A23</f>
        <v>0</v>
      </c>
      <c r="D55" s="474"/>
    </row>
    <row r="56" spans="1:4" ht="15" thickBot="1" x14ac:dyDescent="0.35">
      <c r="A56" s="156">
        <v>21</v>
      </c>
      <c r="B56" s="157">
        <f>Conditions!B24</f>
        <v>0</v>
      </c>
      <c r="C56" s="475">
        <f>Conditions!A24</f>
        <v>0</v>
      </c>
      <c r="D56" s="476"/>
    </row>
  </sheetData>
  <mergeCells count="50">
    <mergeCell ref="A15:D15"/>
    <mergeCell ref="B13:D13"/>
    <mergeCell ref="A1:D2"/>
    <mergeCell ref="C20:D20"/>
    <mergeCell ref="C19:D19"/>
    <mergeCell ref="C18:D18"/>
    <mergeCell ref="C6:D6"/>
    <mergeCell ref="C5:D5"/>
    <mergeCell ref="C4:D4"/>
    <mergeCell ref="C3:D3"/>
    <mergeCell ref="B12:D12"/>
    <mergeCell ref="B11:D11"/>
    <mergeCell ref="A10:D10"/>
    <mergeCell ref="B8:D8"/>
    <mergeCell ref="C56:D56"/>
    <mergeCell ref="C55:D55"/>
    <mergeCell ref="C54:D54"/>
    <mergeCell ref="C53:D53"/>
    <mergeCell ref="C52:D52"/>
    <mergeCell ref="C51:D51"/>
    <mergeCell ref="C50:D50"/>
    <mergeCell ref="C49:D49"/>
    <mergeCell ref="C48:D48"/>
    <mergeCell ref="C47:D47"/>
    <mergeCell ref="C46:D46"/>
    <mergeCell ref="C45:D45"/>
    <mergeCell ref="C44:D44"/>
    <mergeCell ref="C43:D43"/>
    <mergeCell ref="C42:D42"/>
    <mergeCell ref="C41:D41"/>
    <mergeCell ref="C40:D40"/>
    <mergeCell ref="C39:D39"/>
    <mergeCell ref="C38:D38"/>
    <mergeCell ref="C37:D37"/>
    <mergeCell ref="C36:D36"/>
    <mergeCell ref="B7:D7"/>
    <mergeCell ref="A9:D9"/>
    <mergeCell ref="A14:D14"/>
    <mergeCell ref="A29:D29"/>
    <mergeCell ref="C30:D31"/>
    <mergeCell ref="A20:A25"/>
    <mergeCell ref="B28:D28"/>
    <mergeCell ref="C27:D27"/>
    <mergeCell ref="C26:D26"/>
    <mergeCell ref="A35:D35"/>
    <mergeCell ref="B34:D34"/>
    <mergeCell ref="A33:D33"/>
    <mergeCell ref="A32:D32"/>
    <mergeCell ref="C17:D17"/>
    <mergeCell ref="C16:D16"/>
  </mergeCells>
  <conditionalFormatting sqref="B28">
    <cfRule type="cellIs" dxfId="50" priority="19" operator="greaterThan">
      <formula>0</formula>
    </cfRule>
    <cfRule type="cellIs" dxfId="49" priority="20" operator="lessThan">
      <formula>0</formula>
    </cfRule>
  </conditionalFormatting>
  <conditionalFormatting sqref="B21">
    <cfRule type="cellIs" dxfId="48" priority="16" operator="equal">
      <formula>"Medium"</formula>
    </cfRule>
    <cfRule type="cellIs" dxfId="47" priority="17" operator="equal">
      <formula>"High"</formula>
    </cfRule>
    <cfRule type="cellIs" dxfId="46" priority="18" operator="equal">
      <formula>"Low"</formula>
    </cfRule>
  </conditionalFormatting>
  <conditionalFormatting sqref="B22:C25">
    <cfRule type="cellIs" dxfId="45" priority="13" operator="equal">
      <formula>"Medium"</formula>
    </cfRule>
    <cfRule type="cellIs" dxfId="44" priority="14" operator="equal">
      <formula>"High"</formula>
    </cfRule>
    <cfRule type="cellIs" dxfId="43" priority="15" operator="equal">
      <formula>"Low"</formula>
    </cfRule>
  </conditionalFormatting>
  <conditionalFormatting sqref="D22:D25">
    <cfRule type="cellIs" dxfId="42" priority="1" operator="equal">
      <formula>"Medium"</formula>
    </cfRule>
    <cfRule type="cellIs" dxfId="41" priority="2" operator="equal">
      <formula>"High"</formula>
    </cfRule>
    <cfRule type="cellIs" dxfId="40" priority="3" operator="equal">
      <formula>"Low"</formula>
    </cfRule>
  </conditionalFormatting>
  <pageMargins left="0.70866141732283472" right="0.70866141732283472" top="1.5354330708661419" bottom="0.74803149606299213" header="0.51181102362204722" footer="0.31496062992125984"/>
  <pageSetup paperSize="9" scale="68" fitToHeight="0" orientation="portrait" r:id="rId1"/>
  <headerFooter>
    <oddHeader>&amp;L&amp;G</oddHeader>
    <oddFooter>&amp;LFAVA Recommendation Summary&amp;R&amp;D</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23" operator="equal" id="{66728CA9-DCAE-4567-A0AF-7A4F11448BC8}">
            <xm:f>Sheet9!$A$7</xm:f>
            <x14:dxf>
              <font>
                <color rgb="FF9C0006"/>
              </font>
              <fill>
                <patternFill>
                  <bgColor rgb="FFFFC7CE"/>
                </patternFill>
              </fill>
            </x14:dxf>
          </x14:cfRule>
          <x14:cfRule type="cellIs" priority="24" operator="equal" id="{5BB4940D-1B6E-40C6-96DD-0F8DBA7C048B}">
            <xm:f>Sheet9!$A$5</xm:f>
            <x14:dxf>
              <font>
                <color rgb="FF006100"/>
              </font>
              <fill>
                <patternFill>
                  <bgColor rgb="FFC6EFCE"/>
                </patternFill>
              </fill>
            </x14:dxf>
          </x14:cfRule>
          <xm:sqref>A33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6872026-295D-40BB-ABA5-ED269068E9BA}">
          <x14:formula1>
            <xm:f>Sheet9!$C$38:$C$41</xm:f>
          </x14:formula1>
          <xm:sqref>D22:D25</xm:sqref>
        </x14:dataValidation>
        <x14:dataValidation type="list" allowBlank="1" showInputMessage="1" showErrorMessage="1" xr:uid="{C71878DA-F105-473A-BE90-DEB2AFC45969}">
          <x14:formula1>
            <xm:f>Sheet9!$A$5:$A$7</xm:f>
          </x14:formula1>
          <xm:sqref>C33 A33</xm:sqref>
        </x14:dataValidation>
        <x14:dataValidation type="list" allowBlank="1" showInputMessage="1" showErrorMessage="1" xr:uid="{EBDE466B-5F79-47B1-9C7B-A0339FBE505D}">
          <x14:formula1>
            <xm:f>Sheet9!$I$2:$I$10</xm:f>
          </x14:formula1>
          <xm:sqref>B11:D12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63D1-A1AB-47B2-9980-092326C9C760}">
  <sheetPr>
    <tabColor rgb="FF00B050"/>
  </sheetPr>
  <dimension ref="A1:M19"/>
  <sheetViews>
    <sheetView zoomScale="90" zoomScaleNormal="90" workbookViewId="0">
      <selection activeCell="B17" sqref="B17:G17"/>
    </sheetView>
  </sheetViews>
  <sheetFormatPr defaultRowHeight="14.4" x14ac:dyDescent="0.3"/>
  <cols>
    <col min="1" max="1" width="29.44140625" customWidth="1"/>
    <col min="2" max="2" width="7.44140625" bestFit="1" customWidth="1"/>
    <col min="3" max="3" width="9.109375" bestFit="1" customWidth="1"/>
    <col min="4" max="4" width="12.33203125" customWidth="1"/>
    <col min="5" max="5" width="16.109375" customWidth="1"/>
    <col min="6" max="6" width="10.33203125" bestFit="1" customWidth="1"/>
    <col min="7" max="7" width="57.44140625" customWidth="1"/>
    <col min="8" max="10" width="35.6640625" customWidth="1"/>
    <col min="11" max="11" width="31.33203125" customWidth="1"/>
    <col min="12" max="12" width="29.33203125" customWidth="1"/>
    <col min="13" max="13" width="25.44140625" customWidth="1"/>
  </cols>
  <sheetData>
    <row r="1" spans="1:13" ht="31.8" thickBot="1" x14ac:dyDescent="0.65">
      <c r="A1" s="511" t="s">
        <v>110</v>
      </c>
      <c r="B1" s="512"/>
      <c r="C1" s="512"/>
      <c r="D1" s="512"/>
      <c r="E1" s="512"/>
      <c r="F1" s="512"/>
      <c r="G1" s="513"/>
      <c r="I1" s="27" t="s">
        <v>111</v>
      </c>
    </row>
    <row r="2" spans="1:13" ht="15" thickBot="1" x14ac:dyDescent="0.35">
      <c r="A2" s="43"/>
      <c r="B2" s="44" t="s">
        <v>112</v>
      </c>
      <c r="C2" s="44" t="s">
        <v>113</v>
      </c>
      <c r="D2" s="44" t="s">
        <v>103</v>
      </c>
      <c r="E2" s="44" t="s">
        <v>114</v>
      </c>
      <c r="F2" s="520" t="s">
        <v>108</v>
      </c>
      <c r="G2" s="521"/>
      <c r="I2" s="187" t="s">
        <v>115</v>
      </c>
      <c r="J2" s="188" t="s">
        <v>116</v>
      </c>
      <c r="K2" s="189" t="s">
        <v>117</v>
      </c>
      <c r="L2" s="190" t="s">
        <v>118</v>
      </c>
      <c r="M2" s="190" t="s">
        <v>119</v>
      </c>
    </row>
    <row r="3" spans="1:13" ht="24" x14ac:dyDescent="0.3">
      <c r="A3" s="37" t="s">
        <v>120</v>
      </c>
      <c r="B3" s="209"/>
      <c r="C3" s="209"/>
      <c r="D3" s="28">
        <f>B3-C3</f>
        <v>0</v>
      </c>
      <c r="E3" s="192" t="e">
        <f>(C3-B3)/B3</f>
        <v>#DIV/0!</v>
      </c>
      <c r="F3" s="518"/>
      <c r="G3" s="519"/>
      <c r="I3" s="322" t="s">
        <v>121</v>
      </c>
      <c r="J3" s="323" t="s">
        <v>122</v>
      </c>
      <c r="K3" s="324" t="s">
        <v>122</v>
      </c>
      <c r="L3" s="325" t="s">
        <v>123</v>
      </c>
      <c r="M3" s="325" t="s">
        <v>123</v>
      </c>
    </row>
    <row r="4" spans="1:13" ht="24" x14ac:dyDescent="0.3">
      <c r="A4" s="34" t="s">
        <v>124</v>
      </c>
      <c r="B4" s="210"/>
      <c r="C4" s="210"/>
      <c r="D4" s="19">
        <f t="shared" ref="D4:D7" si="0">B4-C4</f>
        <v>0</v>
      </c>
      <c r="E4" s="193" t="e">
        <f t="shared" ref="E4:E6" si="1">(C4-B4)/B4</f>
        <v>#DIV/0!</v>
      </c>
      <c r="F4" s="213"/>
      <c r="G4" s="214"/>
      <c r="I4" s="316" t="s">
        <v>125</v>
      </c>
      <c r="J4" s="506" t="s">
        <v>126</v>
      </c>
      <c r="K4" s="317" t="s">
        <v>127</v>
      </c>
      <c r="L4" s="318" t="s">
        <v>128</v>
      </c>
      <c r="M4" s="318" t="s">
        <v>129</v>
      </c>
    </row>
    <row r="5" spans="1:13" ht="36" x14ac:dyDescent="0.3">
      <c r="A5" s="34" t="s">
        <v>130</v>
      </c>
      <c r="B5" s="210"/>
      <c r="C5" s="210"/>
      <c r="D5" s="19">
        <f t="shared" si="0"/>
        <v>0</v>
      </c>
      <c r="E5" s="193" t="e">
        <f t="shared" si="1"/>
        <v>#DIV/0!</v>
      </c>
      <c r="F5" s="213"/>
      <c r="G5" s="214"/>
      <c r="I5" s="319" t="s">
        <v>131</v>
      </c>
      <c r="J5" s="507"/>
      <c r="K5" s="317" t="s">
        <v>132</v>
      </c>
      <c r="L5" s="318" t="s">
        <v>133</v>
      </c>
      <c r="M5" s="318" t="s">
        <v>134</v>
      </c>
    </row>
    <row r="6" spans="1:13" ht="24" x14ac:dyDescent="0.3">
      <c r="A6" s="39" t="s">
        <v>135</v>
      </c>
      <c r="B6" s="211"/>
      <c r="C6" s="211"/>
      <c r="D6" s="19">
        <f t="shared" si="0"/>
        <v>0</v>
      </c>
      <c r="E6" s="193" t="e">
        <f t="shared" si="1"/>
        <v>#DIV/0!</v>
      </c>
      <c r="F6" s="516"/>
      <c r="G6" s="517"/>
      <c r="I6" s="319" t="s">
        <v>136</v>
      </c>
      <c r="J6" s="507"/>
      <c r="K6" s="317" t="s">
        <v>137</v>
      </c>
      <c r="L6" s="318" t="s">
        <v>138</v>
      </c>
      <c r="M6" s="318" t="s">
        <v>139</v>
      </c>
    </row>
    <row r="7" spans="1:13" ht="36" x14ac:dyDescent="0.3">
      <c r="A7" s="39" t="s">
        <v>140</v>
      </c>
      <c r="B7" s="211"/>
      <c r="C7" s="211"/>
      <c r="D7" s="19">
        <f t="shared" si="0"/>
        <v>0</v>
      </c>
      <c r="E7" s="193" t="e">
        <f>(C7-B7)/B7</f>
        <v>#DIV/0!</v>
      </c>
      <c r="F7" s="516"/>
      <c r="G7" s="517"/>
      <c r="I7" s="319" t="s">
        <v>141</v>
      </c>
      <c r="J7" s="507"/>
      <c r="K7" s="317" t="s">
        <v>142</v>
      </c>
      <c r="L7" s="318" t="s">
        <v>143</v>
      </c>
      <c r="M7" s="318" t="s">
        <v>144</v>
      </c>
    </row>
    <row r="8" spans="1:13" ht="24" x14ac:dyDescent="0.3">
      <c r="A8" s="39" t="s">
        <v>145</v>
      </c>
      <c r="B8" s="211"/>
      <c r="C8" s="211"/>
      <c r="D8" s="19">
        <f t="shared" ref="D8:D11" si="2">B8-C8</f>
        <v>0</v>
      </c>
      <c r="E8" s="193" t="e">
        <f>(C8-B8)/B8</f>
        <v>#DIV/0!</v>
      </c>
      <c r="F8" s="516"/>
      <c r="G8" s="517"/>
      <c r="I8" s="316"/>
      <c r="J8" s="507"/>
      <c r="K8" s="320"/>
      <c r="L8" s="318" t="s">
        <v>146</v>
      </c>
      <c r="M8" s="321"/>
    </row>
    <row r="9" spans="1:13" ht="17.399999999999999" x14ac:dyDescent="0.35">
      <c r="A9" s="39" t="s">
        <v>147</v>
      </c>
      <c r="B9" s="211"/>
      <c r="C9" s="211"/>
      <c r="D9" s="19">
        <f t="shared" ref="D9" si="3">B9-C9</f>
        <v>0</v>
      </c>
      <c r="E9" s="193" t="e">
        <f>(C9-B9)/B9</f>
        <v>#DIV/0!</v>
      </c>
      <c r="F9" s="516"/>
      <c r="G9" s="517"/>
      <c r="I9" s="501" t="s">
        <v>148</v>
      </c>
      <c r="J9" s="502"/>
      <c r="K9" s="502"/>
      <c r="L9" s="502"/>
      <c r="M9" s="502"/>
    </row>
    <row r="10" spans="1:13" x14ac:dyDescent="0.3">
      <c r="A10" s="39" t="s">
        <v>149</v>
      </c>
      <c r="B10" s="211"/>
      <c r="C10" s="211"/>
      <c r="D10" s="19">
        <f t="shared" ref="D10" si="4">B10-C10</f>
        <v>0</v>
      </c>
      <c r="E10" s="193" t="e">
        <f>(C10-B10)/B10</f>
        <v>#DIV/0!</v>
      </c>
      <c r="F10" s="516"/>
      <c r="G10" s="517"/>
      <c r="I10" s="503" t="s">
        <v>150</v>
      </c>
      <c r="J10" s="326" t="s">
        <v>151</v>
      </c>
      <c r="K10" s="327" t="s">
        <v>152</v>
      </c>
      <c r="L10" s="504" t="s">
        <v>152</v>
      </c>
      <c r="M10" s="505"/>
    </row>
    <row r="11" spans="1:13" ht="24.6" thickBot="1" x14ac:dyDescent="0.35">
      <c r="A11" s="40" t="s">
        <v>153</v>
      </c>
      <c r="B11" s="212"/>
      <c r="C11" s="212"/>
      <c r="D11" s="24">
        <f t="shared" si="2"/>
        <v>0</v>
      </c>
      <c r="E11" s="194" t="e">
        <f>(C11-B11)/B11</f>
        <v>#DIV/0!</v>
      </c>
      <c r="F11" s="523"/>
      <c r="G11" s="524"/>
      <c r="I11" s="503"/>
      <c r="J11" s="326" t="s">
        <v>154</v>
      </c>
      <c r="K11" s="327" t="s">
        <v>155</v>
      </c>
      <c r="L11" s="504" t="s">
        <v>155</v>
      </c>
      <c r="M11" s="505"/>
    </row>
    <row r="12" spans="1:13" ht="15" thickBot="1" x14ac:dyDescent="0.35">
      <c r="A12" s="32"/>
      <c r="B12" s="29"/>
      <c r="C12" s="29"/>
      <c r="D12" s="29"/>
      <c r="E12" s="29"/>
      <c r="F12" s="29"/>
      <c r="G12" s="30"/>
      <c r="I12" s="503"/>
      <c r="J12" s="328"/>
      <c r="K12" s="329"/>
      <c r="L12" s="504" t="s">
        <v>156</v>
      </c>
      <c r="M12" s="505"/>
    </row>
    <row r="13" spans="1:13" ht="58.95" customHeight="1" thickBot="1" x14ac:dyDescent="0.35">
      <c r="A13" s="80" t="s">
        <v>157</v>
      </c>
      <c r="B13" s="522"/>
      <c r="C13" s="522"/>
      <c r="D13" s="522"/>
      <c r="E13" s="522"/>
      <c r="F13" s="514"/>
      <c r="G13" s="515"/>
      <c r="I13" s="503"/>
      <c r="J13" s="328"/>
      <c r="K13" s="320"/>
      <c r="L13" s="504" t="s">
        <v>158</v>
      </c>
      <c r="M13" s="505"/>
    </row>
    <row r="14" spans="1:13" ht="15" thickBot="1" x14ac:dyDescent="0.35">
      <c r="A14" s="32"/>
      <c r="B14" s="29"/>
      <c r="C14" s="29"/>
      <c r="D14" s="29"/>
      <c r="E14" s="29"/>
      <c r="F14" s="29"/>
      <c r="G14" s="30"/>
    </row>
    <row r="15" spans="1:13" ht="55.2" customHeight="1" thickBot="1" x14ac:dyDescent="0.35">
      <c r="A15" s="191" t="s">
        <v>159</v>
      </c>
      <c r="B15" s="522"/>
      <c r="C15" s="522"/>
      <c r="D15" s="522"/>
      <c r="E15" s="522"/>
      <c r="F15" s="514"/>
      <c r="G15" s="515"/>
      <c r="H15" t="s">
        <v>160</v>
      </c>
    </row>
    <row r="16" spans="1:13" ht="15" thickBot="1" x14ac:dyDescent="0.35">
      <c r="A16" s="32"/>
      <c r="B16" s="29"/>
      <c r="C16" s="29"/>
      <c r="D16" s="29"/>
      <c r="E16" s="29"/>
      <c r="F16" s="29"/>
      <c r="G16" s="30"/>
    </row>
    <row r="17" spans="1:7" ht="73.95" customHeight="1" thickBot="1" x14ac:dyDescent="0.35">
      <c r="A17" s="80" t="s">
        <v>161</v>
      </c>
      <c r="B17" s="514"/>
      <c r="C17" s="514"/>
      <c r="D17" s="514"/>
      <c r="E17" s="514"/>
      <c r="F17" s="514"/>
      <c r="G17" s="515"/>
    </row>
    <row r="18" spans="1:7" ht="15" thickBot="1" x14ac:dyDescent="0.35">
      <c r="A18" s="32"/>
      <c r="B18" s="29"/>
      <c r="C18" s="29"/>
      <c r="D18" s="29"/>
      <c r="E18" s="29"/>
      <c r="F18" s="29"/>
      <c r="G18" s="30"/>
    </row>
    <row r="19" spans="1:7" ht="21.6" thickBot="1" x14ac:dyDescent="0.45">
      <c r="A19" s="35" t="s">
        <v>162</v>
      </c>
      <c r="B19" s="508" t="s">
        <v>163</v>
      </c>
      <c r="C19" s="509"/>
      <c r="D19" s="509"/>
      <c r="E19" s="509"/>
      <c r="F19" s="509"/>
      <c r="G19" s="510"/>
    </row>
  </sheetData>
  <mergeCells count="22">
    <mergeCell ref="J4:J8"/>
    <mergeCell ref="B19:G19"/>
    <mergeCell ref="A1:G1"/>
    <mergeCell ref="B17:G17"/>
    <mergeCell ref="F9:G9"/>
    <mergeCell ref="F7:G7"/>
    <mergeCell ref="F6:G6"/>
    <mergeCell ref="F3:G3"/>
    <mergeCell ref="F2:G2"/>
    <mergeCell ref="B15:E15"/>
    <mergeCell ref="B13:E13"/>
    <mergeCell ref="F15:G15"/>
    <mergeCell ref="F13:G13"/>
    <mergeCell ref="F8:G8"/>
    <mergeCell ref="F11:G11"/>
    <mergeCell ref="F10:G10"/>
    <mergeCell ref="I9:M9"/>
    <mergeCell ref="I10:I13"/>
    <mergeCell ref="L10:M10"/>
    <mergeCell ref="L11:M11"/>
    <mergeCell ref="L13:M13"/>
    <mergeCell ref="L12:M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4A71DC6-329D-411D-ADEA-7CF4A34B4233}">
          <x14:formula1>
            <xm:f>Sheet9!$A$2:$A$3</xm:f>
          </x14:formula1>
          <xm:sqref>B13 B15</xm:sqref>
        </x14:dataValidation>
        <x14:dataValidation type="list" allowBlank="1" showInputMessage="1" showErrorMessage="1" xr:uid="{986B2092-37E9-4294-A23B-8F6FE914965F}">
          <x14:formula1>
            <xm:f>Sheet9!$C$2:$C$5</xm:f>
          </x14:formula1>
          <xm:sqref>B19:G19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C5F28-684F-437E-87BC-9BAFE78B3DAA}">
  <sheetPr>
    <tabColor rgb="FF00B050"/>
  </sheetPr>
  <dimension ref="A1:H38"/>
  <sheetViews>
    <sheetView topLeftCell="A7" workbookViewId="0">
      <selection activeCell="D42" sqref="D42"/>
    </sheetView>
  </sheetViews>
  <sheetFormatPr defaultRowHeight="14.4" x14ac:dyDescent="0.3"/>
  <cols>
    <col min="1" max="1" width="47.33203125" bestFit="1" customWidth="1"/>
    <col min="2" max="2" width="11.109375" bestFit="1" customWidth="1"/>
    <col min="3" max="6" width="20.44140625" customWidth="1"/>
  </cols>
  <sheetData>
    <row r="1" spans="1:8" ht="31.8" thickBot="1" x14ac:dyDescent="0.65">
      <c r="A1" s="511" t="s">
        <v>96</v>
      </c>
      <c r="B1" s="512"/>
      <c r="C1" s="512"/>
      <c r="D1" s="512"/>
      <c r="E1" s="512"/>
      <c r="F1" s="513"/>
      <c r="H1" s="27" t="s">
        <v>111</v>
      </c>
    </row>
    <row r="2" spans="1:8" x14ac:dyDescent="0.3">
      <c r="A2" s="37"/>
      <c r="B2" s="38" t="s">
        <v>164</v>
      </c>
      <c r="C2" s="529" t="s">
        <v>93</v>
      </c>
      <c r="D2" s="529"/>
      <c r="E2" s="529"/>
      <c r="F2" s="530"/>
      <c r="H2" s="139" t="s">
        <v>165</v>
      </c>
    </row>
    <row r="3" spans="1:8" x14ac:dyDescent="0.3">
      <c r="A3" s="39" t="s">
        <v>166</v>
      </c>
      <c r="B3" s="211"/>
      <c r="C3" s="527"/>
      <c r="D3" s="527"/>
      <c r="E3" s="527"/>
      <c r="F3" s="528"/>
      <c r="H3" t="s">
        <v>167</v>
      </c>
    </row>
    <row r="4" spans="1:8" x14ac:dyDescent="0.3">
      <c r="A4" s="39" t="s">
        <v>168</v>
      </c>
      <c r="B4" s="211"/>
      <c r="C4" s="527"/>
      <c r="D4" s="527"/>
      <c r="E4" s="527"/>
      <c r="F4" s="528"/>
      <c r="H4" t="s">
        <v>169</v>
      </c>
    </row>
    <row r="5" spans="1:8" x14ac:dyDescent="0.3">
      <c r="A5" s="39" t="s">
        <v>170</v>
      </c>
      <c r="B5" s="211"/>
      <c r="C5" s="531"/>
      <c r="D5" s="532"/>
      <c r="E5" s="532"/>
      <c r="F5" s="533"/>
      <c r="H5" t="s">
        <v>171</v>
      </c>
    </row>
    <row r="6" spans="1:8" x14ac:dyDescent="0.3">
      <c r="A6" s="137" t="s">
        <v>172</v>
      </c>
      <c r="B6" s="211"/>
      <c r="C6" s="531"/>
      <c r="D6" s="532"/>
      <c r="E6" s="532"/>
      <c r="F6" s="533"/>
    </row>
    <row r="7" spans="1:8" x14ac:dyDescent="0.3">
      <c r="A7" s="137" t="s">
        <v>173</v>
      </c>
      <c r="B7" s="211"/>
      <c r="C7" s="531"/>
      <c r="D7" s="532"/>
      <c r="E7" s="532"/>
      <c r="F7" s="533"/>
      <c r="H7" t="s">
        <v>174</v>
      </c>
    </row>
    <row r="8" spans="1:8" x14ac:dyDescent="0.3">
      <c r="A8" s="137" t="s">
        <v>175</v>
      </c>
      <c r="B8" s="211"/>
      <c r="C8" s="531"/>
      <c r="D8" s="532"/>
      <c r="E8" s="532"/>
      <c r="F8" s="533"/>
      <c r="H8" t="s">
        <v>176</v>
      </c>
    </row>
    <row r="9" spans="1:8" x14ac:dyDescent="0.3">
      <c r="A9" s="137" t="s">
        <v>177</v>
      </c>
      <c r="B9" s="211"/>
      <c r="C9" s="531"/>
      <c r="D9" s="532"/>
      <c r="E9" s="532"/>
      <c r="F9" s="533"/>
      <c r="H9" t="s">
        <v>178</v>
      </c>
    </row>
    <row r="10" spans="1:8" x14ac:dyDescent="0.3">
      <c r="A10" s="137" t="s">
        <v>179</v>
      </c>
      <c r="B10" s="211"/>
      <c r="C10" s="527"/>
      <c r="D10" s="527"/>
      <c r="E10" s="527"/>
      <c r="F10" s="528"/>
      <c r="H10" t="s">
        <v>180</v>
      </c>
    </row>
    <row r="11" spans="1:8" x14ac:dyDescent="0.3">
      <c r="A11" s="138" t="s">
        <v>181</v>
      </c>
      <c r="B11" s="211"/>
      <c r="C11" s="531"/>
      <c r="D11" s="532"/>
      <c r="E11" s="532"/>
      <c r="F11" s="533"/>
      <c r="H11" t="s">
        <v>182</v>
      </c>
    </row>
    <row r="12" spans="1:8" x14ac:dyDescent="0.3">
      <c r="A12" s="138" t="s">
        <v>183</v>
      </c>
      <c r="B12" s="211"/>
      <c r="C12" s="531"/>
      <c r="D12" s="532"/>
      <c r="E12" s="532"/>
      <c r="F12" s="533"/>
      <c r="H12" t="s">
        <v>184</v>
      </c>
    </row>
    <row r="13" spans="1:8" ht="15" thickBot="1" x14ac:dyDescent="0.35">
      <c r="A13" s="31"/>
      <c r="B13" s="29"/>
      <c r="C13" s="29"/>
      <c r="D13" s="29"/>
      <c r="E13" s="29"/>
      <c r="F13" s="30"/>
    </row>
    <row r="14" spans="1:8" ht="21.6" thickBot="1" x14ac:dyDescent="0.45">
      <c r="A14" s="35" t="s">
        <v>185</v>
      </c>
      <c r="B14" s="525"/>
      <c r="C14" s="525"/>
      <c r="D14" s="525"/>
      <c r="E14" s="525"/>
      <c r="F14" s="526"/>
    </row>
    <row r="15" spans="1:8" ht="21.6" thickBot="1" x14ac:dyDescent="0.45">
      <c r="A15" s="35" t="s">
        <v>108</v>
      </c>
      <c r="B15" s="525"/>
      <c r="C15" s="525"/>
      <c r="D15" s="525"/>
      <c r="E15" s="525"/>
      <c r="F15" s="526"/>
    </row>
    <row r="17" spans="1:6" x14ac:dyDescent="0.3">
      <c r="A17" s="50" t="s">
        <v>186</v>
      </c>
    </row>
    <row r="18" spans="1:6" ht="28.8" x14ac:dyDescent="0.3">
      <c r="A18" s="219"/>
      <c r="B18" s="225" t="s">
        <v>187</v>
      </c>
      <c r="C18" s="225" t="s">
        <v>188</v>
      </c>
      <c r="D18" s="226" t="s">
        <v>189</v>
      </c>
      <c r="E18" s="225" t="s">
        <v>190</v>
      </c>
      <c r="F18" s="225" t="s">
        <v>191</v>
      </c>
    </row>
    <row r="19" spans="1:6" x14ac:dyDescent="0.3">
      <c r="A19" s="228" t="s">
        <v>192</v>
      </c>
      <c r="B19" s="220"/>
      <c r="C19" s="215"/>
      <c r="D19" s="215"/>
      <c r="E19" s="223"/>
      <c r="F19" s="223"/>
    </row>
    <row r="20" spans="1:6" x14ac:dyDescent="0.3">
      <c r="A20" s="229" t="s">
        <v>193</v>
      </c>
      <c r="B20" s="221"/>
      <c r="C20" s="216"/>
      <c r="D20" s="216"/>
      <c r="E20" s="224"/>
      <c r="F20" s="224"/>
    </row>
    <row r="21" spans="1:6" x14ac:dyDescent="0.3">
      <c r="A21" s="228" t="s">
        <v>194</v>
      </c>
      <c r="B21" s="221"/>
      <c r="C21" s="217"/>
      <c r="D21" s="217"/>
      <c r="E21" s="224"/>
      <c r="F21" s="224"/>
    </row>
    <row r="22" spans="1:6" x14ac:dyDescent="0.3">
      <c r="A22" s="229" t="s">
        <v>195</v>
      </c>
      <c r="B22" s="221"/>
      <c r="C22" s="216"/>
      <c r="D22" s="216"/>
      <c r="E22" s="224"/>
      <c r="F22" s="224"/>
    </row>
    <row r="23" spans="1:6" x14ac:dyDescent="0.3">
      <c r="A23" s="228" t="s">
        <v>196</v>
      </c>
      <c r="B23" s="221"/>
      <c r="C23" s="217"/>
      <c r="D23" s="217"/>
      <c r="E23" s="224"/>
      <c r="F23" s="224"/>
    </row>
    <row r="24" spans="1:6" x14ac:dyDescent="0.3">
      <c r="A24" s="229" t="s">
        <v>197</v>
      </c>
      <c r="B24" s="218">
        <v>0</v>
      </c>
      <c r="C24" s="222"/>
      <c r="D24" s="222"/>
      <c r="E24" s="218">
        <v>0</v>
      </c>
      <c r="F24" s="218">
        <v>0</v>
      </c>
    </row>
    <row r="25" spans="1:6" x14ac:dyDescent="0.3">
      <c r="A25" s="229" t="s">
        <v>198</v>
      </c>
      <c r="B25" s="230">
        <f>B24</f>
        <v>0</v>
      </c>
      <c r="C25" s="230">
        <f>MAX(C19:C23)</f>
        <v>0</v>
      </c>
      <c r="D25" s="230">
        <f>MAX(D19:D23)</f>
        <v>0</v>
      </c>
      <c r="E25" s="230">
        <f>E24</f>
        <v>0</v>
      </c>
      <c r="F25" s="230">
        <f>F24</f>
        <v>0</v>
      </c>
    </row>
    <row r="26" spans="1:6" x14ac:dyDescent="0.3">
      <c r="A26" s="228" t="s">
        <v>199</v>
      </c>
      <c r="B26" s="231">
        <v>0</v>
      </c>
      <c r="C26" s="231">
        <v>0</v>
      </c>
      <c r="D26" s="231">
        <v>0</v>
      </c>
      <c r="E26" s="231">
        <v>0</v>
      </c>
      <c r="F26" s="231">
        <v>0</v>
      </c>
    </row>
    <row r="27" spans="1:6" x14ac:dyDescent="0.3">
      <c r="A27" s="227" t="s">
        <v>103</v>
      </c>
      <c r="B27" s="231">
        <f>B25-B26</f>
        <v>0</v>
      </c>
      <c r="C27" s="231">
        <f t="shared" ref="C27:F27" si="0">C25-C26</f>
        <v>0</v>
      </c>
      <c r="D27" s="231">
        <f t="shared" si="0"/>
        <v>0</v>
      </c>
      <c r="E27" s="231">
        <f t="shared" si="0"/>
        <v>0</v>
      </c>
      <c r="F27" s="231">
        <f t="shared" si="0"/>
        <v>0</v>
      </c>
    </row>
    <row r="28" spans="1:6" x14ac:dyDescent="0.3">
      <c r="A28" s="229" t="s">
        <v>200</v>
      </c>
      <c r="B28" s="229" t="s">
        <v>201</v>
      </c>
      <c r="C28" s="229" t="s">
        <v>202</v>
      </c>
      <c r="D28" s="229" t="s">
        <v>202</v>
      </c>
      <c r="E28" s="229" t="s">
        <v>203</v>
      </c>
      <c r="F28" s="229" t="s">
        <v>204</v>
      </c>
    </row>
    <row r="29" spans="1:6" x14ac:dyDescent="0.3">
      <c r="A29" s="227" t="s">
        <v>205</v>
      </c>
      <c r="B29" s="227" t="s">
        <v>206</v>
      </c>
      <c r="C29" s="227" t="s">
        <v>29</v>
      </c>
      <c r="D29" s="227" t="s">
        <v>29</v>
      </c>
      <c r="E29" s="227" t="s">
        <v>206</v>
      </c>
      <c r="F29" s="227" t="s">
        <v>206</v>
      </c>
    </row>
    <row r="32" spans="1:6" x14ac:dyDescent="0.3">
      <c r="A32" s="1" t="s">
        <v>207</v>
      </c>
    </row>
    <row r="35" spans="1:6" x14ac:dyDescent="0.3">
      <c r="A35" s="247" t="s">
        <v>208</v>
      </c>
      <c r="B35" s="249" t="s">
        <v>209</v>
      </c>
      <c r="C35" s="534" t="s">
        <v>210</v>
      </c>
      <c r="D35" s="535"/>
      <c r="E35" s="535"/>
      <c r="F35" s="535"/>
    </row>
    <row r="36" spans="1:6" x14ac:dyDescent="0.3">
      <c r="A36" s="248" t="s">
        <v>211</v>
      </c>
      <c r="B36" s="246"/>
      <c r="C36" s="536"/>
      <c r="D36" s="536"/>
      <c r="E36" s="536"/>
      <c r="F36" s="536"/>
    </row>
    <row r="37" spans="1:6" ht="28.8" x14ac:dyDescent="0.3">
      <c r="A37" s="248" t="s">
        <v>212</v>
      </c>
      <c r="B37" s="246"/>
      <c r="C37" s="536"/>
      <c r="D37" s="536"/>
      <c r="E37" s="536"/>
      <c r="F37" s="536"/>
    </row>
    <row r="38" spans="1:6" x14ac:dyDescent="0.3">
      <c r="A38" s="248" t="s">
        <v>213</v>
      </c>
      <c r="B38" s="246"/>
      <c r="C38" s="536"/>
      <c r="D38" s="536"/>
      <c r="E38" s="536"/>
      <c r="F38" s="536"/>
    </row>
  </sheetData>
  <protectedRanges>
    <protectedRange algorithmName="SHA-512" hashValue="5NUDb81Y8pzFSPC6y+QsT7lvxsoUy1cPTShxJaETyhWYePqfuISQHNAmrPOD7Ri/a5tOXu3YykKPVOUCMbBrsQ==" saltValue="oKwgosQf4all8cnCWg2xGA==" spinCount="100000" sqref="B3:F12" name="Range1"/>
  </protectedRanges>
  <mergeCells count="18">
    <mergeCell ref="C35:F35"/>
    <mergeCell ref="C36:F36"/>
    <mergeCell ref="C37:F37"/>
    <mergeCell ref="C38:F38"/>
    <mergeCell ref="B15:F15"/>
    <mergeCell ref="B14:F14"/>
    <mergeCell ref="A1:F1"/>
    <mergeCell ref="C10:F10"/>
    <mergeCell ref="C4:F4"/>
    <mergeCell ref="C3:F3"/>
    <mergeCell ref="C2:F2"/>
    <mergeCell ref="C9:F9"/>
    <mergeCell ref="C8:F8"/>
    <mergeCell ref="C7:F7"/>
    <mergeCell ref="C6:F6"/>
    <mergeCell ref="C5:F5"/>
    <mergeCell ref="C12:F12"/>
    <mergeCell ref="C11:F11"/>
  </mergeCells>
  <conditionalFormatting sqref="B27:F27">
    <cfRule type="cellIs" dxfId="37" priority="1" operator="equal">
      <formula>0</formula>
    </cfRule>
    <cfRule type="cellIs" dxfId="36" priority="2" operator="greaterThan">
      <formula>0</formula>
    </cfRule>
    <cfRule type="cellIs" dxfId="35" priority="3" operator="lessThan">
      <formula>0</formula>
    </cfRule>
  </conditionalFormatting>
  <hyperlinks>
    <hyperlink ref="D18" location="_ftn1" display="_ftn1" xr:uid="{A4D35494-B3C6-4716-AAB2-99DDB08367F1}"/>
    <hyperlink ref="A32" location="_ftnref1" display="_ftnref1" xr:uid="{7AEE0B3C-80A0-4CD7-9FD1-F446BE222D39}"/>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E5B528FC-309C-457C-906D-D29CCB64465B}">
          <x14:formula1>
            <xm:f>Sheet9!$E$2:$E$3</xm:f>
          </x14:formula1>
          <xm:sqref>B14 B16</xm:sqref>
        </x14:dataValidation>
        <x14:dataValidation type="list" allowBlank="1" showInputMessage="1" showErrorMessage="1" xr:uid="{11E44F64-9A05-4CDF-BFA5-74FE9DA5E7ED}">
          <x14:formula1>
            <xm:f>Sheet9!$E$5:$E$6</xm:f>
          </x14:formula1>
          <xm:sqref>B3:B12</xm:sqref>
        </x14:dataValidation>
        <x14:dataValidation type="list" allowBlank="1" showInputMessage="1" showErrorMessage="1" xr:uid="{BB5A1F40-2798-42EF-980B-A61AB2FD29F8}">
          <x14:formula1>
            <xm:f>Sheet9!$A$24:$A$26</xm:f>
          </x14:formula1>
          <xm:sqref>B29:F29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C2D3C-0867-4E9E-B027-6FDEC33F8C0D}">
  <sheetPr>
    <tabColor rgb="FF00B050"/>
  </sheetPr>
  <dimension ref="A1:S148"/>
  <sheetViews>
    <sheetView workbookViewId="0">
      <selection activeCell="A130" sqref="A130:D130"/>
    </sheetView>
  </sheetViews>
  <sheetFormatPr defaultRowHeight="14.4" x14ac:dyDescent="0.3"/>
  <cols>
    <col min="1" max="1" width="34.33203125" customWidth="1"/>
    <col min="2" max="2" width="14.5546875" customWidth="1"/>
    <col min="3" max="3" width="4" customWidth="1"/>
    <col min="4" max="7" width="7.6640625" bestFit="1" customWidth="1"/>
    <col min="8" max="13" width="7.6640625" customWidth="1"/>
    <col min="14" max="14" width="10.6640625" style="88" bestFit="1" customWidth="1"/>
    <col min="15" max="15" width="15.6640625" style="88" customWidth="1"/>
    <col min="16" max="16" width="18" style="88" bestFit="1" customWidth="1"/>
    <col min="17" max="17" width="7.6640625" customWidth="1"/>
    <col min="18" max="19" width="31.88671875" customWidth="1"/>
  </cols>
  <sheetData>
    <row r="1" spans="1:19" ht="21" x14ac:dyDescent="0.3">
      <c r="A1" s="82" t="s">
        <v>214</v>
      </c>
      <c r="B1" s="83"/>
      <c r="C1" s="83"/>
      <c r="D1" s="83"/>
      <c r="E1" s="83"/>
      <c r="F1" s="83"/>
      <c r="G1" s="83"/>
      <c r="H1" s="83"/>
      <c r="I1" s="83"/>
      <c r="J1" s="83"/>
      <c r="K1" s="83"/>
      <c r="L1" s="83"/>
      <c r="M1" s="83"/>
      <c r="N1" s="84"/>
      <c r="O1" s="84"/>
      <c r="P1" s="84"/>
      <c r="Q1" s="83"/>
      <c r="R1" s="83"/>
      <c r="S1" s="83"/>
    </row>
    <row r="2" spans="1:19" ht="10.95" customHeight="1" x14ac:dyDescent="0.3">
      <c r="A2" s="85"/>
      <c r="B2" s="83"/>
      <c r="C2" s="83"/>
      <c r="D2" s="83"/>
      <c r="E2" s="83"/>
      <c r="F2" s="83"/>
      <c r="G2" s="83"/>
      <c r="H2" s="83"/>
      <c r="I2" s="83"/>
      <c r="J2" s="83"/>
      <c r="K2" s="83"/>
      <c r="L2" s="83"/>
      <c r="M2" s="83"/>
      <c r="N2" s="84"/>
      <c r="O2" s="84"/>
      <c r="P2" s="84"/>
      <c r="Q2" s="83"/>
      <c r="R2" s="83"/>
      <c r="S2" s="83"/>
    </row>
    <row r="3" spans="1:19" s="86" customFormat="1" x14ac:dyDescent="0.3">
      <c r="A3" s="609" t="s">
        <v>215</v>
      </c>
      <c r="B3" s="609"/>
      <c r="C3" s="610"/>
      <c r="D3" s="611"/>
      <c r="E3" s="611"/>
      <c r="F3" s="611"/>
      <c r="G3" s="611"/>
      <c r="H3" s="272"/>
      <c r="I3" s="272"/>
      <c r="J3" s="272"/>
      <c r="K3" s="272"/>
      <c r="L3" s="272"/>
      <c r="M3" s="272"/>
      <c r="N3" s="561"/>
      <c r="O3" s="561"/>
      <c r="P3" s="561"/>
      <c r="Q3" s="561"/>
      <c r="R3" s="561"/>
      <c r="S3" s="561"/>
    </row>
    <row r="4" spans="1:19" s="86" customFormat="1" x14ac:dyDescent="0.3">
      <c r="A4" s="609" t="s">
        <v>216</v>
      </c>
      <c r="B4" s="609"/>
      <c r="C4" s="610"/>
      <c r="D4" s="611"/>
      <c r="E4" s="611"/>
      <c r="F4" s="611"/>
      <c r="G4" s="611"/>
      <c r="H4" s="272"/>
      <c r="I4" s="272"/>
      <c r="J4" s="272"/>
      <c r="K4" s="272"/>
      <c r="L4" s="272"/>
      <c r="M4" s="272"/>
      <c r="N4" s="561"/>
      <c r="O4" s="561"/>
      <c r="P4" s="561"/>
      <c r="Q4" s="561"/>
      <c r="R4" s="561"/>
      <c r="S4" s="561"/>
    </row>
    <row r="5" spans="1:19" s="86" customFormat="1" x14ac:dyDescent="0.3">
      <c r="A5" s="605" t="s">
        <v>217</v>
      </c>
      <c r="B5" s="606"/>
      <c r="C5" s="612"/>
      <c r="D5" s="613"/>
      <c r="E5" s="613"/>
      <c r="F5" s="613"/>
      <c r="G5" s="613"/>
      <c r="H5" s="204"/>
      <c r="I5" s="204"/>
      <c r="J5" s="204"/>
      <c r="K5" s="204"/>
      <c r="L5" s="204"/>
      <c r="M5" s="204"/>
      <c r="N5" s="607"/>
      <c r="O5" s="607"/>
      <c r="P5" s="607"/>
      <c r="Q5" s="607"/>
      <c r="R5" s="607"/>
      <c r="S5" s="608"/>
    </row>
    <row r="6" spans="1:19" s="86" customFormat="1" x14ac:dyDescent="0.3">
      <c r="A6" s="609" t="s">
        <v>218</v>
      </c>
      <c r="B6" s="609"/>
      <c r="C6" s="612"/>
      <c r="D6" s="613"/>
      <c r="E6" s="613"/>
      <c r="F6" s="613"/>
      <c r="G6" s="613"/>
      <c r="H6" s="204"/>
      <c r="I6" s="204"/>
      <c r="J6" s="204"/>
      <c r="K6" s="204"/>
      <c r="L6" s="204"/>
      <c r="M6" s="204"/>
      <c r="N6" s="561"/>
      <c r="O6" s="561"/>
      <c r="P6" s="561"/>
      <c r="Q6" s="561"/>
      <c r="R6" s="561"/>
      <c r="S6" s="561"/>
    </row>
    <row r="7" spans="1:19" s="86" customFormat="1" x14ac:dyDescent="0.3">
      <c r="A7" s="609" t="s">
        <v>219</v>
      </c>
      <c r="B7" s="609"/>
      <c r="C7" s="612"/>
      <c r="D7" s="613"/>
      <c r="E7" s="613"/>
      <c r="F7" s="613"/>
      <c r="G7" s="613"/>
      <c r="H7" s="204"/>
      <c r="I7" s="204"/>
      <c r="J7" s="204"/>
      <c r="K7" s="204"/>
      <c r="L7" s="204"/>
      <c r="M7" s="204"/>
      <c r="N7" s="561"/>
      <c r="O7" s="561"/>
      <c r="P7" s="561"/>
      <c r="Q7" s="561"/>
      <c r="R7" s="561"/>
      <c r="S7" s="561"/>
    </row>
    <row r="8" spans="1:19" ht="5.4" customHeight="1" x14ac:dyDescent="0.3">
      <c r="A8" s="87"/>
      <c r="S8" s="89"/>
    </row>
    <row r="9" spans="1:19" ht="15.6" x14ac:dyDescent="0.3">
      <c r="A9" s="90" t="s">
        <v>220</v>
      </c>
      <c r="B9" s="91"/>
      <c r="C9" s="91"/>
      <c r="D9" s="91"/>
      <c r="E9" s="91"/>
      <c r="F9" s="91"/>
      <c r="G9" s="91"/>
      <c r="H9" s="91"/>
      <c r="I9" s="91"/>
      <c r="J9" s="91"/>
      <c r="K9" s="91"/>
      <c r="L9" s="91"/>
      <c r="M9" s="91"/>
      <c r="N9" s="92"/>
      <c r="O9" s="92"/>
      <c r="P9" s="92"/>
      <c r="Q9" s="91"/>
      <c r="R9" s="91"/>
      <c r="S9" s="93"/>
    </row>
    <row r="10" spans="1:19" s="86" customFormat="1" ht="17.399999999999999" customHeight="1" x14ac:dyDescent="0.3">
      <c r="A10" s="604" t="s">
        <v>221</v>
      </c>
      <c r="B10" s="604"/>
      <c r="C10" s="589"/>
      <c r="D10" s="613"/>
      <c r="E10" s="613"/>
      <c r="F10" s="613"/>
      <c r="G10" s="613"/>
      <c r="H10" s="204"/>
      <c r="I10" s="204"/>
      <c r="J10" s="204"/>
      <c r="K10" s="204"/>
      <c r="L10" s="204"/>
      <c r="M10" s="204"/>
      <c r="N10" s="561"/>
      <c r="O10" s="561"/>
      <c r="P10" s="200"/>
      <c r="S10" s="94"/>
    </row>
    <row r="11" spans="1:19" s="86" customFormat="1" ht="17.399999999999999" customHeight="1" x14ac:dyDescent="0.3">
      <c r="A11" s="604" t="s">
        <v>222</v>
      </c>
      <c r="B11" s="604"/>
      <c r="C11" s="589"/>
      <c r="D11" s="613"/>
      <c r="E11" s="613"/>
      <c r="F11" s="613"/>
      <c r="G11" s="613"/>
      <c r="H11" s="204"/>
      <c r="I11" s="204"/>
      <c r="J11" s="204"/>
      <c r="K11" s="204"/>
      <c r="L11" s="204"/>
      <c r="M11" s="204"/>
      <c r="N11" s="561"/>
      <c r="O11" s="561"/>
      <c r="P11" s="200"/>
      <c r="S11" s="94"/>
    </row>
    <row r="12" spans="1:19" s="86" customFormat="1" ht="17.399999999999999" customHeight="1" x14ac:dyDescent="0.3">
      <c r="A12" s="604" t="s">
        <v>223</v>
      </c>
      <c r="B12" s="604"/>
      <c r="C12" s="589"/>
      <c r="D12" s="613"/>
      <c r="E12" s="613"/>
      <c r="F12" s="613"/>
      <c r="G12" s="613"/>
      <c r="H12" s="204"/>
      <c r="I12" s="204"/>
      <c r="J12" s="204"/>
      <c r="K12" s="204"/>
      <c r="L12" s="204"/>
      <c r="M12" s="204"/>
      <c r="N12" s="561"/>
      <c r="O12" s="561"/>
      <c r="P12" s="200"/>
      <c r="S12" s="94"/>
    </row>
    <row r="13" spans="1:19" s="86" customFormat="1" ht="17.399999999999999" customHeight="1" x14ac:dyDescent="0.3">
      <c r="A13" s="273"/>
      <c r="B13" s="273"/>
      <c r="C13" s="198"/>
      <c r="D13" s="595" t="s">
        <v>224</v>
      </c>
      <c r="E13" s="596"/>
      <c r="F13" s="596"/>
      <c r="G13" s="597"/>
      <c r="H13" s="574" t="s">
        <v>225</v>
      </c>
      <c r="I13" s="575"/>
      <c r="J13" s="575"/>
      <c r="K13" s="575"/>
      <c r="L13" s="575"/>
      <c r="M13" s="575"/>
      <c r="N13" s="576"/>
      <c r="O13" s="262"/>
      <c r="P13" s="264"/>
    </row>
    <row r="14" spans="1:19" s="86" customFormat="1" ht="17.399999999999999" customHeight="1" x14ac:dyDescent="0.3">
      <c r="A14" s="273"/>
      <c r="B14" s="273"/>
      <c r="C14" s="198"/>
      <c r="D14" s="268" t="s">
        <v>226</v>
      </c>
      <c r="E14" s="268" t="s">
        <v>227</v>
      </c>
      <c r="F14" s="268" t="s">
        <v>228</v>
      </c>
      <c r="G14" s="268" t="s">
        <v>229</v>
      </c>
      <c r="H14" s="303" t="s">
        <v>230</v>
      </c>
      <c r="I14" s="303" t="s">
        <v>231</v>
      </c>
      <c r="J14" s="303" t="s">
        <v>232</v>
      </c>
      <c r="K14" s="303" t="s">
        <v>233</v>
      </c>
      <c r="L14" s="303" t="s">
        <v>234</v>
      </c>
      <c r="M14" s="303" t="s">
        <v>235</v>
      </c>
      <c r="N14" s="260" t="s">
        <v>236</v>
      </c>
      <c r="O14" s="263" t="s">
        <v>237</v>
      </c>
      <c r="P14" s="265" t="s">
        <v>238</v>
      </c>
    </row>
    <row r="15" spans="1:19" s="86" customFormat="1" ht="17.399999999999999" customHeight="1" x14ac:dyDescent="0.3">
      <c r="A15" s="604" t="s">
        <v>239</v>
      </c>
      <c r="B15" s="604"/>
      <c r="C15" s="119"/>
      <c r="D15" s="287"/>
      <c r="E15" s="287"/>
      <c r="F15" s="287"/>
      <c r="G15" s="287"/>
      <c r="H15" s="290"/>
      <c r="I15" s="290"/>
      <c r="J15" s="290"/>
      <c r="K15" s="290"/>
      <c r="L15" s="290"/>
      <c r="M15" s="290"/>
      <c r="N15" s="290"/>
      <c r="O15" s="293"/>
      <c r="P15" s="296"/>
      <c r="S15" s="299"/>
    </row>
    <row r="16" spans="1:19" ht="17.399999999999999" customHeight="1" x14ac:dyDescent="0.3">
      <c r="A16" s="604" t="s">
        <v>240</v>
      </c>
      <c r="B16" s="604"/>
      <c r="C16" s="196"/>
      <c r="D16" s="288"/>
      <c r="E16" s="288"/>
      <c r="F16" s="288"/>
      <c r="G16" s="288"/>
      <c r="H16" s="291"/>
      <c r="I16" s="291"/>
      <c r="J16" s="291"/>
      <c r="K16" s="291"/>
      <c r="L16" s="291"/>
      <c r="M16" s="291"/>
      <c r="N16" s="291"/>
      <c r="O16" s="294"/>
      <c r="P16" s="297"/>
      <c r="S16" s="300"/>
    </row>
    <row r="17" spans="1:19" ht="17.399999999999999" customHeight="1" x14ac:dyDescent="0.3">
      <c r="A17" s="604" t="s">
        <v>241</v>
      </c>
      <c r="B17" s="604"/>
      <c r="C17" s="197"/>
      <c r="D17" s="289"/>
      <c r="E17" s="289"/>
      <c r="F17" s="289"/>
      <c r="G17" s="289"/>
      <c r="H17" s="292"/>
      <c r="I17" s="292"/>
      <c r="J17" s="292"/>
      <c r="K17" s="292"/>
      <c r="L17" s="292"/>
      <c r="M17" s="292"/>
      <c r="N17" s="292"/>
      <c r="O17" s="295"/>
      <c r="P17" s="298"/>
      <c r="S17" s="300"/>
    </row>
    <row r="18" spans="1:19" ht="6" customHeight="1" x14ac:dyDescent="0.3">
      <c r="A18" s="87"/>
      <c r="S18" s="89"/>
    </row>
    <row r="19" spans="1:19" ht="27" customHeight="1" x14ac:dyDescent="0.3">
      <c r="A19" s="301" t="s">
        <v>242</v>
      </c>
      <c r="B19" s="95" t="s">
        <v>29</v>
      </c>
      <c r="C19" s="302"/>
      <c r="D19" s="302"/>
      <c r="E19" s="302"/>
      <c r="F19" s="302"/>
      <c r="G19" s="302"/>
      <c r="H19" s="302"/>
      <c r="I19" s="302"/>
      <c r="J19" s="302"/>
      <c r="K19" s="302"/>
      <c r="L19" s="302"/>
      <c r="M19" s="302"/>
      <c r="N19" s="561"/>
      <c r="O19" s="561"/>
      <c r="P19" s="561"/>
      <c r="Q19" s="561"/>
      <c r="R19" s="561"/>
      <c r="S19" s="561"/>
    </row>
    <row r="20" spans="1:19" ht="27" customHeight="1" x14ac:dyDescent="0.3">
      <c r="A20" s="301" t="s">
        <v>243</v>
      </c>
      <c r="B20" s="95" t="s">
        <v>29</v>
      </c>
      <c r="C20" s="302"/>
      <c r="D20" s="302"/>
      <c r="E20" s="302"/>
      <c r="F20" s="302"/>
      <c r="G20" s="302"/>
      <c r="H20" s="302"/>
      <c r="I20" s="302"/>
      <c r="J20" s="302"/>
      <c r="K20" s="302"/>
      <c r="L20" s="302"/>
      <c r="M20" s="302"/>
      <c r="N20" s="561"/>
      <c r="O20" s="561"/>
      <c r="P20" s="561"/>
      <c r="Q20" s="561"/>
      <c r="R20" s="561"/>
      <c r="S20" s="561"/>
    </row>
    <row r="21" spans="1:19" ht="25.95" customHeight="1" x14ac:dyDescent="0.3">
      <c r="A21" s="259" t="s">
        <v>244</v>
      </c>
      <c r="B21" s="95" t="s">
        <v>29</v>
      </c>
      <c r="C21" s="601"/>
      <c r="D21" s="543"/>
      <c r="E21" s="543"/>
      <c r="F21" s="543"/>
      <c r="G21" s="544"/>
      <c r="H21" s="234"/>
      <c r="I21" s="234"/>
      <c r="J21" s="234"/>
      <c r="K21" s="234"/>
      <c r="L21" s="234"/>
      <c r="M21" s="234"/>
      <c r="N21" s="561"/>
      <c r="O21" s="561"/>
      <c r="P21" s="561"/>
      <c r="Q21" s="561"/>
      <c r="R21" s="561"/>
      <c r="S21" s="561"/>
    </row>
    <row r="22" spans="1:19" ht="6" customHeight="1" x14ac:dyDescent="0.3">
      <c r="A22" s="87"/>
      <c r="S22" s="89"/>
    </row>
    <row r="23" spans="1:19" ht="15.6" x14ac:dyDescent="0.3">
      <c r="A23" s="96" t="s">
        <v>245</v>
      </c>
      <c r="B23" s="97"/>
      <c r="C23" s="97"/>
      <c r="D23" s="97"/>
      <c r="E23" s="97"/>
      <c r="F23" s="97"/>
      <c r="G23" s="97"/>
      <c r="H23" s="97"/>
      <c r="I23" s="97"/>
      <c r="J23" s="97"/>
      <c r="K23" s="97"/>
      <c r="L23" s="97"/>
      <c r="M23" s="97"/>
      <c r="N23" s="98"/>
      <c r="O23" s="98"/>
      <c r="P23" s="98"/>
      <c r="Q23" s="97"/>
      <c r="R23" s="97"/>
      <c r="S23" s="97"/>
    </row>
    <row r="24" spans="1:19" ht="15.6" x14ac:dyDescent="0.3">
      <c r="A24" s="233"/>
      <c r="B24" s="83"/>
      <c r="C24" s="83"/>
      <c r="D24" s="595" t="s">
        <v>224</v>
      </c>
      <c r="E24" s="596"/>
      <c r="F24" s="596"/>
      <c r="G24" s="597"/>
      <c r="H24" s="574" t="s">
        <v>225</v>
      </c>
      <c r="I24" s="575"/>
      <c r="J24" s="575"/>
      <c r="K24" s="575"/>
      <c r="L24" s="575"/>
      <c r="M24" s="575"/>
      <c r="N24" s="576"/>
      <c r="O24" s="262"/>
      <c r="P24" s="264"/>
      <c r="Q24" s="83"/>
      <c r="R24" s="83"/>
      <c r="S24" s="83"/>
    </row>
    <row r="25" spans="1:19" x14ac:dyDescent="0.3">
      <c r="A25" s="83"/>
      <c r="B25" s="83"/>
      <c r="C25" s="83"/>
      <c r="D25" s="268" t="s">
        <v>226</v>
      </c>
      <c r="E25" s="268" t="s">
        <v>227</v>
      </c>
      <c r="F25" s="268" t="s">
        <v>228</v>
      </c>
      <c r="G25" s="268" t="s">
        <v>229</v>
      </c>
      <c r="H25" s="303" t="s">
        <v>230</v>
      </c>
      <c r="I25" s="303" t="s">
        <v>231</v>
      </c>
      <c r="J25" s="303" t="s">
        <v>232</v>
      </c>
      <c r="K25" s="303" t="s">
        <v>233</v>
      </c>
      <c r="L25" s="303" t="s">
        <v>234</v>
      </c>
      <c r="M25" s="303" t="s">
        <v>235</v>
      </c>
      <c r="N25" s="260" t="s">
        <v>236</v>
      </c>
      <c r="O25" s="263" t="s">
        <v>237</v>
      </c>
      <c r="P25" s="265" t="s">
        <v>238</v>
      </c>
      <c r="Q25" s="83"/>
      <c r="R25" s="592" t="s">
        <v>108</v>
      </c>
      <c r="S25" s="592"/>
    </row>
    <row r="26" spans="1:19" s="86" customFormat="1" ht="28.2" customHeight="1" x14ac:dyDescent="0.3">
      <c r="A26" s="566" t="s">
        <v>246</v>
      </c>
      <c r="B26" s="567"/>
      <c r="C26" s="568"/>
      <c r="D26" s="269"/>
      <c r="E26" s="269"/>
      <c r="F26" s="269"/>
      <c r="G26" s="269"/>
      <c r="H26" s="304"/>
      <c r="I26" s="304"/>
      <c r="J26" s="304"/>
      <c r="K26" s="304"/>
      <c r="L26" s="304"/>
      <c r="M26" s="304"/>
      <c r="N26" s="261"/>
      <c r="O26" s="262"/>
      <c r="P26" s="264"/>
      <c r="Q26" s="84"/>
      <c r="R26" s="561"/>
      <c r="S26" s="561"/>
    </row>
    <row r="27" spans="1:19" s="86" customFormat="1" ht="28.2" customHeight="1" x14ac:dyDescent="0.3">
      <c r="A27" s="566" t="s">
        <v>247</v>
      </c>
      <c r="B27" s="567"/>
      <c r="C27" s="568"/>
      <c r="D27" s="269"/>
      <c r="E27" s="269"/>
      <c r="F27" s="269"/>
      <c r="G27" s="269"/>
      <c r="H27" s="304"/>
      <c r="I27" s="304"/>
      <c r="J27" s="304"/>
      <c r="K27" s="304"/>
      <c r="L27" s="304"/>
      <c r="M27" s="304"/>
      <c r="N27" s="261"/>
      <c r="O27" s="262"/>
      <c r="P27" s="264"/>
      <c r="Q27" s="84"/>
      <c r="R27" s="561"/>
      <c r="S27" s="561"/>
    </row>
    <row r="28" spans="1:19" s="86" customFormat="1" ht="28.2" customHeight="1" x14ac:dyDescent="0.3">
      <c r="A28" s="566" t="s">
        <v>248</v>
      </c>
      <c r="B28" s="567"/>
      <c r="C28" s="568"/>
      <c r="D28" s="269"/>
      <c r="E28" s="269"/>
      <c r="F28" s="269"/>
      <c r="G28" s="269"/>
      <c r="H28" s="304"/>
      <c r="I28" s="304"/>
      <c r="J28" s="304"/>
      <c r="K28" s="304"/>
      <c r="L28" s="304"/>
      <c r="M28" s="304"/>
      <c r="N28" s="261"/>
      <c r="O28" s="262"/>
      <c r="P28" s="264"/>
      <c r="Q28" s="84"/>
      <c r="R28" s="561"/>
      <c r="S28" s="561"/>
    </row>
    <row r="29" spans="1:19" s="86" customFormat="1" ht="28.2" customHeight="1" x14ac:dyDescent="0.3">
      <c r="A29" s="566" t="s">
        <v>249</v>
      </c>
      <c r="B29" s="567"/>
      <c r="C29" s="568"/>
      <c r="D29" s="269"/>
      <c r="E29" s="269"/>
      <c r="F29" s="269"/>
      <c r="G29" s="269"/>
      <c r="H29" s="304"/>
      <c r="I29" s="304"/>
      <c r="J29" s="304"/>
      <c r="K29" s="304"/>
      <c r="L29" s="304"/>
      <c r="M29" s="304"/>
      <c r="N29" s="261"/>
      <c r="O29" s="262"/>
      <c r="P29" s="264"/>
      <c r="Q29" s="84"/>
      <c r="R29" s="561"/>
      <c r="S29" s="561"/>
    </row>
    <row r="30" spans="1:19" ht="4.2" customHeight="1" x14ac:dyDescent="0.3">
      <c r="A30" s="87"/>
      <c r="S30" s="89"/>
    </row>
    <row r="31" spans="1:19" ht="15.6" x14ac:dyDescent="0.3">
      <c r="A31" s="96" t="s">
        <v>250</v>
      </c>
      <c r="B31" s="99"/>
      <c r="C31" s="99"/>
      <c r="D31" s="99"/>
      <c r="E31" s="99"/>
      <c r="F31" s="99"/>
      <c r="G31" s="99"/>
      <c r="H31" s="99"/>
      <c r="I31" s="99"/>
      <c r="J31" s="99"/>
      <c r="K31" s="99"/>
      <c r="L31" s="99"/>
      <c r="M31" s="99"/>
      <c r="N31" s="100"/>
      <c r="O31" s="100"/>
      <c r="P31" s="100"/>
      <c r="Q31" s="99"/>
      <c r="R31" s="99"/>
      <c r="S31" s="99"/>
    </row>
    <row r="32" spans="1:19" s="254" customFormat="1" ht="15.6" x14ac:dyDescent="0.3">
      <c r="A32" s="602"/>
      <c r="B32" s="544"/>
      <c r="C32" s="251"/>
      <c r="D32" s="598"/>
      <c r="E32" s="599"/>
      <c r="F32" s="599"/>
      <c r="G32" s="600"/>
      <c r="H32" s="574" t="s">
        <v>225</v>
      </c>
      <c r="I32" s="575"/>
      <c r="J32" s="575"/>
      <c r="K32" s="575"/>
      <c r="L32" s="575"/>
      <c r="M32" s="575"/>
      <c r="N32" s="576"/>
      <c r="O32" s="270"/>
      <c r="P32" s="271"/>
      <c r="Q32" s="251"/>
      <c r="R32" s="252"/>
      <c r="S32" s="253"/>
    </row>
    <row r="33" spans="1:19" s="50" customFormat="1" ht="24" x14ac:dyDescent="0.3">
      <c r="A33" s="603"/>
      <c r="B33" s="544"/>
      <c r="C33" s="101"/>
      <c r="D33" s="346"/>
      <c r="E33" s="346"/>
      <c r="F33" s="346"/>
      <c r="G33" s="346"/>
      <c r="H33" s="303" t="s">
        <v>230</v>
      </c>
      <c r="I33" s="303" t="s">
        <v>231</v>
      </c>
      <c r="J33" s="303" t="s">
        <v>232</v>
      </c>
      <c r="K33" s="303" t="s">
        <v>233</v>
      </c>
      <c r="L33" s="303" t="s">
        <v>234</v>
      </c>
      <c r="M33" s="303" t="s">
        <v>235</v>
      </c>
      <c r="N33" s="260" t="s">
        <v>236</v>
      </c>
      <c r="O33" s="263" t="s">
        <v>237</v>
      </c>
      <c r="P33" s="265" t="s">
        <v>238</v>
      </c>
      <c r="Q33" s="102" t="s">
        <v>251</v>
      </c>
      <c r="R33" s="593" t="s">
        <v>108</v>
      </c>
      <c r="S33" s="594"/>
    </row>
    <row r="34" spans="1:19" ht="27" customHeight="1" x14ac:dyDescent="0.3">
      <c r="A34" s="583" t="s">
        <v>252</v>
      </c>
      <c r="B34" s="584"/>
      <c r="C34" s="116"/>
      <c r="D34" s="402"/>
      <c r="E34" s="402"/>
      <c r="F34" s="402"/>
      <c r="G34" s="402"/>
      <c r="H34" s="305"/>
      <c r="I34" s="305"/>
      <c r="J34" s="305"/>
      <c r="K34" s="305"/>
      <c r="L34" s="305"/>
      <c r="M34" s="305"/>
      <c r="N34" s="274"/>
      <c r="O34" s="266"/>
      <c r="P34" s="267"/>
      <c r="Q34" s="95"/>
      <c r="R34" s="564"/>
      <c r="S34" s="565"/>
    </row>
    <row r="35" spans="1:19" ht="27" customHeight="1" x14ac:dyDescent="0.3">
      <c r="A35" s="618" t="s">
        <v>253</v>
      </c>
      <c r="B35" s="584"/>
      <c r="C35" s="116"/>
      <c r="D35" s="402"/>
      <c r="E35" s="402"/>
      <c r="F35" s="402"/>
      <c r="G35" s="402"/>
      <c r="H35" s="305"/>
      <c r="I35" s="305"/>
      <c r="J35" s="305"/>
      <c r="K35" s="305"/>
      <c r="L35" s="305"/>
      <c r="M35" s="305"/>
      <c r="N35" s="261"/>
      <c r="O35" s="262"/>
      <c r="P35" s="264"/>
      <c r="Q35" s="95"/>
      <c r="R35" s="564"/>
      <c r="S35" s="565"/>
    </row>
    <row r="36" spans="1:19" ht="27" customHeight="1" x14ac:dyDescent="0.3">
      <c r="A36" s="583" t="s">
        <v>254</v>
      </c>
      <c r="B36" s="584"/>
      <c r="C36" s="116"/>
      <c r="D36" s="402"/>
      <c r="E36" s="402"/>
      <c r="F36" s="402"/>
      <c r="G36" s="402"/>
      <c r="H36" s="305"/>
      <c r="I36" s="305"/>
      <c r="J36" s="305"/>
      <c r="K36" s="305"/>
      <c r="L36" s="305"/>
      <c r="M36" s="305"/>
      <c r="N36" s="261"/>
      <c r="O36" s="262"/>
      <c r="P36" s="264"/>
      <c r="Q36" s="95"/>
      <c r="R36" s="564"/>
      <c r="S36" s="565"/>
    </row>
    <row r="37" spans="1:19" ht="27" customHeight="1" x14ac:dyDescent="0.3">
      <c r="A37" s="591" t="s">
        <v>255</v>
      </c>
      <c r="B37" s="544"/>
      <c r="C37" s="83"/>
      <c r="D37" s="403"/>
      <c r="E37" s="403"/>
      <c r="F37" s="403"/>
      <c r="G37" s="403"/>
      <c r="H37" s="306"/>
      <c r="I37" s="306"/>
      <c r="J37" s="306"/>
      <c r="K37" s="306"/>
      <c r="L37" s="306"/>
      <c r="M37" s="306"/>
      <c r="N37" s="261"/>
      <c r="O37" s="262"/>
      <c r="P37" s="264"/>
      <c r="Q37" s="95"/>
      <c r="R37" s="564"/>
      <c r="S37" s="565"/>
    </row>
    <row r="38" spans="1:19" ht="27" customHeight="1" x14ac:dyDescent="0.3">
      <c r="A38" s="585" t="s">
        <v>256</v>
      </c>
      <c r="B38" s="586"/>
      <c r="C38" s="117"/>
      <c r="D38" s="404"/>
      <c r="E38" s="404"/>
      <c r="F38" s="404"/>
      <c r="G38" s="404"/>
      <c r="H38" s="307"/>
      <c r="I38" s="307"/>
      <c r="J38" s="307"/>
      <c r="K38" s="307"/>
      <c r="L38" s="307"/>
      <c r="M38" s="307"/>
      <c r="N38" s="261"/>
      <c r="O38" s="262"/>
      <c r="P38" s="264"/>
      <c r="Q38" s="95"/>
      <c r="R38" s="564"/>
      <c r="S38" s="565"/>
    </row>
    <row r="39" spans="1:19" ht="27" customHeight="1" x14ac:dyDescent="0.3">
      <c r="A39" s="562" t="s">
        <v>257</v>
      </c>
      <c r="B39" s="563"/>
      <c r="C39" s="111"/>
      <c r="D39" s="405"/>
      <c r="E39" s="405"/>
      <c r="F39" s="405"/>
      <c r="G39" s="405"/>
      <c r="H39" s="308"/>
      <c r="I39" s="308"/>
      <c r="J39" s="308"/>
      <c r="K39" s="308"/>
      <c r="L39" s="308"/>
      <c r="M39" s="308"/>
      <c r="N39" s="261"/>
      <c r="O39" s="262"/>
      <c r="P39" s="264"/>
      <c r="Q39" s="95"/>
      <c r="R39" s="564"/>
      <c r="S39" s="565"/>
    </row>
    <row r="40" spans="1:19" ht="27" customHeight="1" x14ac:dyDescent="0.3">
      <c r="A40" s="585" t="s">
        <v>258</v>
      </c>
      <c r="B40" s="586"/>
      <c r="C40" s="117"/>
      <c r="D40" s="404"/>
      <c r="E40" s="404"/>
      <c r="F40" s="404"/>
      <c r="G40" s="404"/>
      <c r="H40" s="307"/>
      <c r="I40" s="307"/>
      <c r="J40" s="307"/>
      <c r="K40" s="307"/>
      <c r="L40" s="307"/>
      <c r="M40" s="307"/>
      <c r="N40" s="261"/>
      <c r="O40" s="262"/>
      <c r="P40" s="264"/>
      <c r="Q40" s="95"/>
      <c r="R40" s="564"/>
      <c r="S40" s="565"/>
    </row>
    <row r="41" spans="1:19" ht="27" customHeight="1" x14ac:dyDescent="0.3">
      <c r="A41" s="562" t="s">
        <v>259</v>
      </c>
      <c r="B41" s="563"/>
      <c r="C41" s="111"/>
      <c r="D41" s="405"/>
      <c r="E41" s="405"/>
      <c r="F41" s="405"/>
      <c r="G41" s="405"/>
      <c r="H41" s="308"/>
      <c r="I41" s="308"/>
      <c r="J41" s="308"/>
      <c r="K41" s="308"/>
      <c r="L41" s="308"/>
      <c r="M41" s="308"/>
      <c r="N41" s="261"/>
      <c r="O41" s="262"/>
      <c r="P41" s="264"/>
      <c r="Q41" s="95"/>
      <c r="R41" s="564"/>
      <c r="S41" s="565"/>
    </row>
    <row r="42" spans="1:19" ht="27" customHeight="1" x14ac:dyDescent="0.3">
      <c r="A42" s="562" t="s">
        <v>260</v>
      </c>
      <c r="B42" s="563"/>
      <c r="C42" s="111"/>
      <c r="D42" s="406"/>
      <c r="E42" s="406"/>
      <c r="F42" s="406"/>
      <c r="G42" s="406"/>
      <c r="H42" s="275" t="e">
        <f t="shared" ref="H42:M42" si="0">H40/H35</f>
        <v>#DIV/0!</v>
      </c>
      <c r="I42" s="275" t="e">
        <f t="shared" si="0"/>
        <v>#DIV/0!</v>
      </c>
      <c r="J42" s="275" t="e">
        <f t="shared" si="0"/>
        <v>#DIV/0!</v>
      </c>
      <c r="K42" s="275" t="e">
        <f t="shared" si="0"/>
        <v>#DIV/0!</v>
      </c>
      <c r="L42" s="275" t="e">
        <f t="shared" si="0"/>
        <v>#DIV/0!</v>
      </c>
      <c r="M42" s="275" t="e">
        <f t="shared" si="0"/>
        <v>#DIV/0!</v>
      </c>
      <c r="N42" s="275" t="e">
        <f t="shared" ref="N42" si="1">N40/N35</f>
        <v>#DIV/0!</v>
      </c>
      <c r="O42" s="279" t="e">
        <f>O40/O35</f>
        <v>#DIV/0!</v>
      </c>
      <c r="P42" s="283" t="e">
        <f>P40/P35</f>
        <v>#DIV/0!</v>
      </c>
      <c r="Q42" s="95"/>
      <c r="R42" s="564"/>
      <c r="S42" s="565"/>
    </row>
    <row r="43" spans="1:19" ht="27" customHeight="1" x14ac:dyDescent="0.3">
      <c r="A43" s="585" t="s">
        <v>261</v>
      </c>
      <c r="B43" s="586"/>
      <c r="C43" s="117"/>
      <c r="D43" s="404"/>
      <c r="E43" s="404"/>
      <c r="F43" s="404"/>
      <c r="G43" s="404"/>
      <c r="H43" s="307"/>
      <c r="I43" s="307"/>
      <c r="J43" s="307"/>
      <c r="K43" s="307"/>
      <c r="L43" s="307"/>
      <c r="M43" s="307"/>
      <c r="N43" s="261"/>
      <c r="O43" s="262"/>
      <c r="P43" s="264"/>
      <c r="Q43" s="95"/>
      <c r="R43" s="564"/>
      <c r="S43" s="565"/>
    </row>
    <row r="44" spans="1:19" ht="27" customHeight="1" x14ac:dyDescent="0.3">
      <c r="A44" s="585" t="s">
        <v>262</v>
      </c>
      <c r="B44" s="586"/>
      <c r="C44" s="117"/>
      <c r="D44" s="406"/>
      <c r="E44" s="406"/>
      <c r="F44" s="406"/>
      <c r="G44" s="406"/>
      <c r="H44" s="275" t="e">
        <f t="shared" ref="H44:M44" si="2">H43/H35</f>
        <v>#DIV/0!</v>
      </c>
      <c r="I44" s="275" t="e">
        <f t="shared" si="2"/>
        <v>#DIV/0!</v>
      </c>
      <c r="J44" s="275" t="e">
        <f t="shared" si="2"/>
        <v>#DIV/0!</v>
      </c>
      <c r="K44" s="275" t="e">
        <f t="shared" si="2"/>
        <v>#DIV/0!</v>
      </c>
      <c r="L44" s="275" t="e">
        <f t="shared" si="2"/>
        <v>#DIV/0!</v>
      </c>
      <c r="M44" s="275" t="e">
        <f t="shared" si="2"/>
        <v>#DIV/0!</v>
      </c>
      <c r="N44" s="275" t="e">
        <f t="shared" ref="N44:P44" si="3">N43/N35</f>
        <v>#DIV/0!</v>
      </c>
      <c r="O44" s="279" t="e">
        <f t="shared" si="3"/>
        <v>#DIV/0!</v>
      </c>
      <c r="P44" s="283" t="e">
        <f t="shared" si="3"/>
        <v>#DIV/0!</v>
      </c>
      <c r="Q44" s="95"/>
      <c r="R44" s="564"/>
      <c r="S44" s="565"/>
    </row>
    <row r="45" spans="1:19" ht="27" customHeight="1" x14ac:dyDescent="0.3">
      <c r="A45" s="583" t="s">
        <v>263</v>
      </c>
      <c r="B45" s="584"/>
      <c r="C45" s="116"/>
      <c r="D45" s="402"/>
      <c r="E45" s="402"/>
      <c r="F45" s="402"/>
      <c r="G45" s="402"/>
      <c r="H45" s="305"/>
      <c r="I45" s="305"/>
      <c r="J45" s="305"/>
      <c r="K45" s="305"/>
      <c r="L45" s="305"/>
      <c r="M45" s="305"/>
      <c r="N45" s="261"/>
      <c r="O45" s="262"/>
      <c r="P45" s="264"/>
      <c r="Q45" s="95"/>
      <c r="R45" s="564"/>
      <c r="S45" s="565"/>
    </row>
    <row r="46" spans="1:19" ht="27" customHeight="1" x14ac:dyDescent="0.3">
      <c r="A46" s="547" t="s">
        <v>264</v>
      </c>
      <c r="B46" s="548"/>
      <c r="C46" s="114"/>
      <c r="D46" s="407"/>
      <c r="E46" s="407"/>
      <c r="F46" s="407"/>
      <c r="G46" s="407"/>
      <c r="H46" s="309"/>
      <c r="I46" s="309"/>
      <c r="J46" s="309"/>
      <c r="K46" s="309"/>
      <c r="L46" s="309"/>
      <c r="M46" s="309"/>
      <c r="N46" s="261"/>
      <c r="O46" s="262"/>
      <c r="P46" s="264"/>
      <c r="Q46" s="95"/>
      <c r="R46" s="564"/>
      <c r="S46" s="565"/>
    </row>
    <row r="47" spans="1:19" ht="27" customHeight="1" x14ac:dyDescent="0.3">
      <c r="A47" s="547" t="s">
        <v>265</v>
      </c>
      <c r="B47" s="548"/>
      <c r="C47" s="114"/>
      <c r="D47" s="407"/>
      <c r="E47" s="407"/>
      <c r="F47" s="407"/>
      <c r="G47" s="407"/>
      <c r="H47" s="309"/>
      <c r="I47" s="309"/>
      <c r="J47" s="309"/>
      <c r="K47" s="309"/>
      <c r="L47" s="309"/>
      <c r="M47" s="309"/>
      <c r="N47" s="261"/>
      <c r="O47" s="262"/>
      <c r="P47" s="264"/>
      <c r="Q47" s="95"/>
      <c r="R47" s="564"/>
      <c r="S47" s="565"/>
    </row>
    <row r="48" spans="1:19" ht="27" customHeight="1" x14ac:dyDescent="0.3">
      <c r="A48" s="547" t="s">
        <v>266</v>
      </c>
      <c r="B48" s="548"/>
      <c r="C48" s="114"/>
      <c r="D48" s="407"/>
      <c r="E48" s="407"/>
      <c r="F48" s="407"/>
      <c r="G48" s="407"/>
      <c r="H48" s="309"/>
      <c r="I48" s="309"/>
      <c r="J48" s="309"/>
      <c r="K48" s="309"/>
      <c r="L48" s="309"/>
      <c r="M48" s="309"/>
      <c r="N48" s="261"/>
      <c r="O48" s="262"/>
      <c r="P48" s="264"/>
      <c r="Q48" s="95"/>
      <c r="R48" s="564"/>
      <c r="S48" s="565"/>
    </row>
    <row r="49" spans="1:19" ht="27" customHeight="1" x14ac:dyDescent="0.3">
      <c r="A49" s="583" t="s">
        <v>267</v>
      </c>
      <c r="B49" s="584"/>
      <c r="C49" s="116"/>
      <c r="D49" s="402"/>
      <c r="E49" s="402"/>
      <c r="F49" s="402"/>
      <c r="G49" s="402"/>
      <c r="H49" s="305"/>
      <c r="I49" s="305"/>
      <c r="J49" s="305"/>
      <c r="K49" s="305"/>
      <c r="L49" s="305"/>
      <c r="M49" s="305"/>
      <c r="N49" s="261"/>
      <c r="O49" s="262"/>
      <c r="P49" s="264"/>
      <c r="Q49" s="95"/>
      <c r="R49" s="564"/>
      <c r="S49" s="565"/>
    </row>
    <row r="50" spans="1:19" ht="27" customHeight="1" x14ac:dyDescent="0.3">
      <c r="A50" s="581" t="s">
        <v>268</v>
      </c>
      <c r="B50" s="582"/>
      <c r="C50" s="115"/>
      <c r="D50" s="408"/>
      <c r="E50" s="408"/>
      <c r="F50" s="408"/>
      <c r="G50" s="408"/>
      <c r="H50" s="310"/>
      <c r="I50" s="310"/>
      <c r="J50" s="310"/>
      <c r="K50" s="310"/>
      <c r="L50" s="310"/>
      <c r="M50" s="310"/>
      <c r="N50" s="261"/>
      <c r="O50" s="262"/>
      <c r="P50" s="264"/>
      <c r="Q50" s="95"/>
      <c r="R50" s="564"/>
      <c r="S50" s="565"/>
    </row>
    <row r="51" spans="1:19" ht="27" customHeight="1" x14ac:dyDescent="0.3">
      <c r="A51" s="581" t="s">
        <v>269</v>
      </c>
      <c r="B51" s="582"/>
      <c r="C51" s="115"/>
      <c r="D51" s="408"/>
      <c r="E51" s="408"/>
      <c r="F51" s="408"/>
      <c r="G51" s="408"/>
      <c r="H51" s="310"/>
      <c r="I51" s="310"/>
      <c r="J51" s="310"/>
      <c r="K51" s="310"/>
      <c r="L51" s="310"/>
      <c r="M51" s="310"/>
      <c r="N51" s="261"/>
      <c r="O51" s="262"/>
      <c r="P51" s="264"/>
      <c r="Q51" s="95"/>
      <c r="R51" s="564"/>
      <c r="S51" s="565"/>
    </row>
    <row r="52" spans="1:19" ht="27" customHeight="1" x14ac:dyDescent="0.3">
      <c r="A52" s="581" t="s">
        <v>270</v>
      </c>
      <c r="B52" s="582"/>
      <c r="C52" s="115"/>
      <c r="D52" s="408"/>
      <c r="E52" s="408"/>
      <c r="F52" s="408"/>
      <c r="G52" s="408"/>
      <c r="H52" s="310"/>
      <c r="I52" s="310"/>
      <c r="J52" s="310"/>
      <c r="K52" s="310"/>
      <c r="L52" s="310"/>
      <c r="M52" s="310"/>
      <c r="N52" s="261"/>
      <c r="O52" s="262"/>
      <c r="P52" s="264"/>
      <c r="Q52" s="95"/>
      <c r="R52" s="564"/>
      <c r="S52" s="565"/>
    </row>
    <row r="53" spans="1:19" ht="27" customHeight="1" x14ac:dyDescent="0.3">
      <c r="A53" s="581" t="s">
        <v>271</v>
      </c>
      <c r="B53" s="582"/>
      <c r="C53" s="115"/>
      <c r="D53" s="408"/>
      <c r="E53" s="408"/>
      <c r="F53" s="408"/>
      <c r="G53" s="408"/>
      <c r="H53" s="310"/>
      <c r="I53" s="310"/>
      <c r="J53" s="310"/>
      <c r="K53" s="310"/>
      <c r="L53" s="310"/>
      <c r="M53" s="310"/>
      <c r="N53" s="261"/>
      <c r="O53" s="262"/>
      <c r="P53" s="264"/>
      <c r="Q53" s="95"/>
      <c r="R53" s="564"/>
      <c r="S53" s="565"/>
    </row>
    <row r="54" spans="1:19" ht="27" customHeight="1" x14ac:dyDescent="0.3">
      <c r="A54" s="583" t="s">
        <v>272</v>
      </c>
      <c r="B54" s="584"/>
      <c r="C54" s="116"/>
      <c r="D54" s="402"/>
      <c r="E54" s="402"/>
      <c r="F54" s="402"/>
      <c r="G54" s="402"/>
      <c r="H54" s="305"/>
      <c r="I54" s="305"/>
      <c r="J54" s="305"/>
      <c r="K54" s="305"/>
      <c r="L54" s="305"/>
      <c r="M54" s="305"/>
      <c r="N54" s="261"/>
      <c r="O54" s="262"/>
      <c r="P54" s="264"/>
      <c r="Q54" s="95"/>
      <c r="R54" s="564"/>
      <c r="S54" s="565"/>
    </row>
    <row r="55" spans="1:19" ht="27" customHeight="1" x14ac:dyDescent="0.3">
      <c r="A55" s="589" t="s">
        <v>273</v>
      </c>
      <c r="B55" s="544"/>
      <c r="C55" s="83"/>
      <c r="D55" s="403"/>
      <c r="E55" s="403"/>
      <c r="F55" s="403"/>
      <c r="G55" s="403"/>
      <c r="H55" s="306"/>
      <c r="I55" s="306"/>
      <c r="J55" s="306"/>
      <c r="K55" s="306"/>
      <c r="L55" s="306"/>
      <c r="M55" s="306"/>
      <c r="N55" s="261"/>
      <c r="O55" s="262"/>
      <c r="P55" s="264"/>
      <c r="Q55" s="95"/>
      <c r="R55" s="564"/>
      <c r="S55" s="565"/>
    </row>
    <row r="56" spans="1:19" ht="27" customHeight="1" x14ac:dyDescent="0.3">
      <c r="A56" s="585" t="s">
        <v>274</v>
      </c>
      <c r="B56" s="586"/>
      <c r="C56" s="117"/>
      <c r="D56" s="406"/>
      <c r="E56" s="406"/>
      <c r="F56" s="406"/>
      <c r="G56" s="406"/>
      <c r="H56" s="275" t="e">
        <f t="shared" ref="H56:M56" si="4">H55/H35</f>
        <v>#DIV/0!</v>
      </c>
      <c r="I56" s="275" t="e">
        <f t="shared" si="4"/>
        <v>#DIV/0!</v>
      </c>
      <c r="J56" s="275" t="e">
        <f t="shared" si="4"/>
        <v>#DIV/0!</v>
      </c>
      <c r="K56" s="275" t="e">
        <f t="shared" si="4"/>
        <v>#DIV/0!</v>
      </c>
      <c r="L56" s="275" t="e">
        <f t="shared" si="4"/>
        <v>#DIV/0!</v>
      </c>
      <c r="M56" s="275" t="e">
        <f t="shared" si="4"/>
        <v>#DIV/0!</v>
      </c>
      <c r="N56" s="275" t="e">
        <f t="shared" ref="N56:P56" si="5">N55/N35</f>
        <v>#DIV/0!</v>
      </c>
      <c r="O56" s="279" t="e">
        <f t="shared" si="5"/>
        <v>#DIV/0!</v>
      </c>
      <c r="P56" s="283" t="e">
        <f t="shared" si="5"/>
        <v>#DIV/0!</v>
      </c>
      <c r="Q56" s="95"/>
      <c r="R56" s="564"/>
      <c r="S56" s="565"/>
    </row>
    <row r="57" spans="1:19" ht="27" customHeight="1" x14ac:dyDescent="0.3">
      <c r="A57" s="585" t="s">
        <v>275</v>
      </c>
      <c r="B57" s="586"/>
      <c r="C57" s="117"/>
      <c r="D57" s="404"/>
      <c r="E57" s="404"/>
      <c r="F57" s="404"/>
      <c r="G57" s="404"/>
      <c r="H57" s="307"/>
      <c r="I57" s="307"/>
      <c r="J57" s="307"/>
      <c r="K57" s="307"/>
      <c r="L57" s="307"/>
      <c r="M57" s="307"/>
      <c r="N57" s="261"/>
      <c r="O57" s="262"/>
      <c r="P57" s="264"/>
      <c r="Q57" s="95"/>
      <c r="R57" s="564"/>
      <c r="S57" s="565"/>
    </row>
    <row r="58" spans="1:19" ht="27" customHeight="1" x14ac:dyDescent="0.3">
      <c r="A58" s="585" t="s">
        <v>276</v>
      </c>
      <c r="B58" s="586"/>
      <c r="C58" s="117"/>
      <c r="D58" s="404"/>
      <c r="E58" s="404"/>
      <c r="F58" s="404"/>
      <c r="G58" s="404"/>
      <c r="H58" s="307"/>
      <c r="I58" s="307"/>
      <c r="J58" s="307"/>
      <c r="K58" s="307"/>
      <c r="L58" s="307"/>
      <c r="M58" s="307"/>
      <c r="N58" s="261"/>
      <c r="O58" s="262"/>
      <c r="P58" s="264"/>
      <c r="Q58" s="95"/>
      <c r="R58" s="564"/>
      <c r="S58" s="565"/>
    </row>
    <row r="59" spans="1:19" ht="27" customHeight="1" x14ac:dyDescent="0.3">
      <c r="A59" s="583" t="s">
        <v>277</v>
      </c>
      <c r="B59" s="584"/>
      <c r="C59" s="116"/>
      <c r="D59" s="402"/>
      <c r="E59" s="402"/>
      <c r="F59" s="402"/>
      <c r="G59" s="402"/>
      <c r="H59" s="305"/>
      <c r="I59" s="305"/>
      <c r="J59" s="305"/>
      <c r="K59" s="305"/>
      <c r="L59" s="305"/>
      <c r="M59" s="305"/>
      <c r="N59" s="261"/>
      <c r="O59" s="262"/>
      <c r="P59" s="264"/>
      <c r="Q59" s="95"/>
      <c r="R59" s="564"/>
      <c r="S59" s="565"/>
    </row>
    <row r="60" spans="1:19" ht="27" customHeight="1" x14ac:dyDescent="0.3">
      <c r="A60" s="547" t="s">
        <v>278</v>
      </c>
      <c r="B60" s="548"/>
      <c r="C60" s="103"/>
      <c r="D60" s="409"/>
      <c r="E60" s="409"/>
      <c r="F60" s="409"/>
      <c r="G60" s="409"/>
      <c r="H60" s="311"/>
      <c r="I60" s="311"/>
      <c r="J60" s="311"/>
      <c r="K60" s="311"/>
      <c r="L60" s="311"/>
      <c r="M60" s="311"/>
      <c r="N60" s="261"/>
      <c r="O60" s="262"/>
      <c r="P60" s="264"/>
      <c r="Q60" s="95"/>
      <c r="R60" s="564"/>
      <c r="S60" s="565"/>
    </row>
    <row r="61" spans="1:19" ht="27" customHeight="1" x14ac:dyDescent="0.3">
      <c r="A61" s="547" t="s">
        <v>279</v>
      </c>
      <c r="B61" s="548"/>
      <c r="C61" s="103"/>
      <c r="D61" s="409"/>
      <c r="E61" s="409"/>
      <c r="F61" s="409"/>
      <c r="G61" s="409"/>
      <c r="H61" s="311"/>
      <c r="I61" s="311"/>
      <c r="J61" s="311"/>
      <c r="K61" s="311"/>
      <c r="L61" s="311"/>
      <c r="M61" s="311"/>
      <c r="N61" s="261"/>
      <c r="O61" s="262"/>
      <c r="P61" s="264"/>
      <c r="Q61" s="95"/>
      <c r="R61" s="564"/>
      <c r="S61" s="565"/>
    </row>
    <row r="62" spans="1:19" ht="27" customHeight="1" x14ac:dyDescent="0.3">
      <c r="A62" s="583" t="s">
        <v>280</v>
      </c>
      <c r="B62" s="584"/>
      <c r="C62" s="116"/>
      <c r="D62" s="402"/>
      <c r="E62" s="402"/>
      <c r="F62" s="402"/>
      <c r="G62" s="402"/>
      <c r="H62" s="305"/>
      <c r="I62" s="305"/>
      <c r="J62" s="305"/>
      <c r="K62" s="305"/>
      <c r="L62" s="305"/>
      <c r="M62" s="305"/>
      <c r="N62" s="261"/>
      <c r="O62" s="262"/>
      <c r="P62" s="264"/>
      <c r="Q62" s="95"/>
      <c r="R62" s="564"/>
      <c r="S62" s="565"/>
    </row>
    <row r="63" spans="1:19" ht="27" customHeight="1" x14ac:dyDescent="0.3">
      <c r="A63" s="590" t="s">
        <v>281</v>
      </c>
      <c r="B63" s="541"/>
      <c r="C63" s="112"/>
      <c r="D63" s="410"/>
      <c r="E63" s="410"/>
      <c r="F63" s="410"/>
      <c r="G63" s="410"/>
      <c r="H63" s="312"/>
      <c r="I63" s="312"/>
      <c r="J63" s="312"/>
      <c r="K63" s="312"/>
      <c r="L63" s="312"/>
      <c r="M63" s="312"/>
      <c r="N63" s="261"/>
      <c r="O63" s="262"/>
      <c r="P63" s="264"/>
      <c r="Q63" s="95"/>
      <c r="R63" s="564"/>
      <c r="S63" s="565"/>
    </row>
    <row r="64" spans="1:19" ht="27" customHeight="1" x14ac:dyDescent="0.3">
      <c r="A64" s="590" t="s">
        <v>282</v>
      </c>
      <c r="B64" s="541"/>
      <c r="C64" s="112"/>
      <c r="D64" s="406"/>
      <c r="E64" s="406"/>
      <c r="F64" s="406"/>
      <c r="G64" s="406"/>
      <c r="H64" s="275" t="e">
        <f t="shared" ref="H64:M64" si="6">H63/H43</f>
        <v>#DIV/0!</v>
      </c>
      <c r="I64" s="275" t="e">
        <f t="shared" si="6"/>
        <v>#DIV/0!</v>
      </c>
      <c r="J64" s="275" t="e">
        <f t="shared" si="6"/>
        <v>#DIV/0!</v>
      </c>
      <c r="K64" s="275" t="e">
        <f t="shared" si="6"/>
        <v>#DIV/0!</v>
      </c>
      <c r="L64" s="275" t="e">
        <f t="shared" si="6"/>
        <v>#DIV/0!</v>
      </c>
      <c r="M64" s="275" t="e">
        <f t="shared" si="6"/>
        <v>#DIV/0!</v>
      </c>
      <c r="N64" s="275" t="e">
        <f t="shared" ref="N64:P64" si="7">N63/N43</f>
        <v>#DIV/0!</v>
      </c>
      <c r="O64" s="279" t="e">
        <f t="shared" si="7"/>
        <v>#DIV/0!</v>
      </c>
      <c r="P64" s="283" t="e">
        <f t="shared" si="7"/>
        <v>#DIV/0!</v>
      </c>
      <c r="Q64" s="95"/>
      <c r="R64" s="564"/>
      <c r="S64" s="565"/>
    </row>
    <row r="65" spans="1:19" ht="27" customHeight="1" x14ac:dyDescent="0.3">
      <c r="A65" s="583" t="s">
        <v>283</v>
      </c>
      <c r="B65" s="584"/>
      <c r="C65" s="116"/>
      <c r="D65" s="402"/>
      <c r="E65" s="402"/>
      <c r="F65" s="402"/>
      <c r="G65" s="402"/>
      <c r="H65" s="305"/>
      <c r="I65" s="305"/>
      <c r="J65" s="305"/>
      <c r="K65" s="305"/>
      <c r="L65" s="305"/>
      <c r="M65" s="305"/>
      <c r="N65" s="261"/>
      <c r="O65" s="262"/>
      <c r="P65" s="264"/>
      <c r="Q65" s="95"/>
      <c r="R65" s="564"/>
      <c r="S65" s="565"/>
    </row>
    <row r="66" spans="1:19" ht="27" customHeight="1" x14ac:dyDescent="0.3">
      <c r="A66" s="562" t="s">
        <v>284</v>
      </c>
      <c r="B66" s="563"/>
      <c r="C66" s="111"/>
      <c r="D66" s="405"/>
      <c r="E66" s="405"/>
      <c r="F66" s="405"/>
      <c r="G66" s="405"/>
      <c r="H66" s="308"/>
      <c r="I66" s="308"/>
      <c r="J66" s="308"/>
      <c r="K66" s="308"/>
      <c r="L66" s="308"/>
      <c r="M66" s="308"/>
      <c r="N66" s="261"/>
      <c r="O66" s="262"/>
      <c r="P66" s="264"/>
      <c r="Q66" s="95"/>
      <c r="R66" s="564"/>
      <c r="S66" s="565"/>
    </row>
    <row r="67" spans="1:19" ht="27" customHeight="1" x14ac:dyDescent="0.3">
      <c r="A67" s="562" t="s">
        <v>285</v>
      </c>
      <c r="B67" s="563"/>
      <c r="C67" s="111"/>
      <c r="D67" s="405"/>
      <c r="E67" s="405"/>
      <c r="F67" s="405"/>
      <c r="G67" s="405"/>
      <c r="H67" s="308"/>
      <c r="I67" s="308"/>
      <c r="J67" s="308"/>
      <c r="K67" s="308"/>
      <c r="L67" s="308"/>
      <c r="M67" s="308"/>
      <c r="N67" s="261"/>
      <c r="O67" s="262"/>
      <c r="P67" s="264"/>
      <c r="Q67" s="95"/>
      <c r="R67" s="564"/>
      <c r="S67" s="565"/>
    </row>
    <row r="68" spans="1:19" ht="27" customHeight="1" x14ac:dyDescent="0.3">
      <c r="A68" s="583" t="s">
        <v>286</v>
      </c>
      <c r="B68" s="584"/>
      <c r="C68" s="116"/>
      <c r="D68" s="402"/>
      <c r="E68" s="402"/>
      <c r="F68" s="402"/>
      <c r="G68" s="402"/>
      <c r="H68" s="305"/>
      <c r="I68" s="305"/>
      <c r="J68" s="305"/>
      <c r="K68" s="305"/>
      <c r="L68" s="305"/>
      <c r="M68" s="305"/>
      <c r="N68" s="261"/>
      <c r="O68" s="262"/>
      <c r="P68" s="264"/>
      <c r="Q68" s="95"/>
      <c r="R68" s="564"/>
      <c r="S68" s="565"/>
    </row>
    <row r="69" spans="1:19" ht="27" customHeight="1" x14ac:dyDescent="0.3">
      <c r="A69" s="589" t="s">
        <v>287</v>
      </c>
      <c r="B69" s="544"/>
      <c r="C69" s="83"/>
      <c r="D69" s="411"/>
      <c r="E69" s="411"/>
      <c r="F69" s="411"/>
      <c r="G69" s="411"/>
      <c r="H69" s="276"/>
      <c r="I69" s="276"/>
      <c r="J69" s="276"/>
      <c r="K69" s="276"/>
      <c r="L69" s="276"/>
      <c r="M69" s="276"/>
      <c r="N69" s="276"/>
      <c r="O69" s="280"/>
      <c r="P69" s="284"/>
      <c r="Q69" s="95"/>
      <c r="R69" s="564"/>
      <c r="S69" s="565"/>
    </row>
    <row r="70" spans="1:19" ht="27" customHeight="1" x14ac:dyDescent="0.3">
      <c r="A70" s="581" t="s">
        <v>288</v>
      </c>
      <c r="B70" s="582"/>
      <c r="C70" s="115"/>
      <c r="D70" s="408"/>
      <c r="E70" s="408"/>
      <c r="F70" s="408"/>
      <c r="G70" s="408"/>
      <c r="H70" s="310"/>
      <c r="I70" s="310"/>
      <c r="J70" s="310"/>
      <c r="K70" s="310"/>
      <c r="L70" s="310"/>
      <c r="M70" s="310"/>
      <c r="N70" s="261"/>
      <c r="O70" s="262"/>
      <c r="P70" s="264"/>
      <c r="Q70" s="95"/>
      <c r="R70" s="564"/>
      <c r="S70" s="565"/>
    </row>
    <row r="71" spans="1:19" ht="27" customHeight="1" x14ac:dyDescent="0.3">
      <c r="A71" s="587" t="s">
        <v>289</v>
      </c>
      <c r="B71" s="588"/>
      <c r="C71" s="118"/>
      <c r="D71" s="412"/>
      <c r="E71" s="412"/>
      <c r="F71" s="412"/>
      <c r="G71" s="412"/>
      <c r="H71" s="313"/>
      <c r="I71" s="313"/>
      <c r="J71" s="313"/>
      <c r="K71" s="313"/>
      <c r="L71" s="313"/>
      <c r="M71" s="313"/>
      <c r="N71" s="261"/>
      <c r="O71" s="262"/>
      <c r="P71" s="264"/>
      <c r="Q71" s="95"/>
      <c r="R71" s="564"/>
      <c r="S71" s="565"/>
    </row>
    <row r="72" spans="1:19" ht="27" customHeight="1" x14ac:dyDescent="0.3">
      <c r="A72" s="547" t="s">
        <v>290</v>
      </c>
      <c r="B72" s="548"/>
      <c r="C72" s="114"/>
      <c r="D72" s="407"/>
      <c r="E72" s="407"/>
      <c r="F72" s="407"/>
      <c r="G72" s="407"/>
      <c r="H72" s="309"/>
      <c r="I72" s="309"/>
      <c r="J72" s="309"/>
      <c r="K72" s="309"/>
      <c r="L72" s="309"/>
      <c r="M72" s="309"/>
      <c r="N72" s="261"/>
      <c r="O72" s="262"/>
      <c r="P72" s="264"/>
      <c r="Q72" s="95"/>
      <c r="R72" s="564"/>
      <c r="S72" s="565"/>
    </row>
    <row r="73" spans="1:19" ht="27" customHeight="1" x14ac:dyDescent="0.3">
      <c r="A73" s="583" t="s">
        <v>291</v>
      </c>
      <c r="B73" s="584"/>
      <c r="C73" s="116"/>
      <c r="D73" s="402"/>
      <c r="E73" s="402"/>
      <c r="F73" s="402"/>
      <c r="G73" s="402"/>
      <c r="H73" s="305"/>
      <c r="I73" s="305"/>
      <c r="J73" s="305"/>
      <c r="K73" s="305"/>
      <c r="L73" s="305"/>
      <c r="M73" s="305"/>
      <c r="N73" s="261"/>
      <c r="O73" s="262"/>
      <c r="P73" s="264"/>
      <c r="Q73" s="95"/>
      <c r="R73" s="564"/>
      <c r="S73" s="565"/>
    </row>
    <row r="74" spans="1:19" ht="27" customHeight="1" x14ac:dyDescent="0.3">
      <c r="A74" s="585" t="s">
        <v>292</v>
      </c>
      <c r="B74" s="586"/>
      <c r="C74" s="117"/>
      <c r="D74" s="404"/>
      <c r="E74" s="404"/>
      <c r="F74" s="404"/>
      <c r="G74" s="404"/>
      <c r="H74" s="307"/>
      <c r="I74" s="307"/>
      <c r="J74" s="307"/>
      <c r="K74" s="307"/>
      <c r="L74" s="307"/>
      <c r="M74" s="307"/>
      <c r="N74" s="261"/>
      <c r="O74" s="262"/>
      <c r="P74" s="264"/>
      <c r="Q74" s="95"/>
      <c r="R74" s="564"/>
      <c r="S74" s="565"/>
    </row>
    <row r="75" spans="1:19" ht="27" customHeight="1" x14ac:dyDescent="0.3">
      <c r="A75" s="585" t="s">
        <v>293</v>
      </c>
      <c r="B75" s="586"/>
      <c r="C75" s="117"/>
      <c r="D75" s="404"/>
      <c r="E75" s="404"/>
      <c r="F75" s="404"/>
      <c r="G75" s="404"/>
      <c r="H75" s="307"/>
      <c r="I75" s="307"/>
      <c r="J75" s="307"/>
      <c r="K75" s="307"/>
      <c r="L75" s="307"/>
      <c r="M75" s="307"/>
      <c r="N75" s="261"/>
      <c r="O75" s="262"/>
      <c r="P75" s="264"/>
      <c r="Q75" s="95"/>
      <c r="R75" s="564"/>
      <c r="S75" s="565"/>
    </row>
    <row r="76" spans="1:19" ht="27" customHeight="1" x14ac:dyDescent="0.3">
      <c r="A76" s="585" t="s">
        <v>294</v>
      </c>
      <c r="B76" s="586"/>
      <c r="C76" s="117"/>
      <c r="D76" s="404"/>
      <c r="E76" s="404"/>
      <c r="F76" s="404"/>
      <c r="G76" s="404"/>
      <c r="H76" s="307"/>
      <c r="I76" s="307"/>
      <c r="J76" s="307"/>
      <c r="K76" s="307"/>
      <c r="L76" s="307"/>
      <c r="M76" s="307"/>
      <c r="N76" s="261"/>
      <c r="O76" s="262"/>
      <c r="P76" s="264"/>
      <c r="Q76" s="95"/>
      <c r="R76" s="564"/>
      <c r="S76" s="565"/>
    </row>
    <row r="77" spans="1:19" ht="27" customHeight="1" x14ac:dyDescent="0.3">
      <c r="A77" s="583" t="s">
        <v>295</v>
      </c>
      <c r="B77" s="584"/>
      <c r="C77" s="116"/>
      <c r="D77" s="402"/>
      <c r="E77" s="402"/>
      <c r="F77" s="402"/>
      <c r="G77" s="402"/>
      <c r="H77" s="305"/>
      <c r="I77" s="305"/>
      <c r="J77" s="305"/>
      <c r="K77" s="305"/>
      <c r="L77" s="305"/>
      <c r="M77" s="305"/>
      <c r="N77" s="261"/>
      <c r="O77" s="262"/>
      <c r="P77" s="264"/>
      <c r="Q77" s="95"/>
      <c r="R77" s="564"/>
      <c r="S77" s="565"/>
    </row>
    <row r="78" spans="1:19" ht="27" customHeight="1" x14ac:dyDescent="0.3">
      <c r="A78" s="581" t="s">
        <v>296</v>
      </c>
      <c r="B78" s="582"/>
      <c r="C78" s="115"/>
      <c r="D78" s="408"/>
      <c r="E78" s="408"/>
      <c r="F78" s="408"/>
      <c r="G78" s="408"/>
      <c r="H78" s="310"/>
      <c r="I78" s="310"/>
      <c r="J78" s="310"/>
      <c r="K78" s="310"/>
      <c r="L78" s="310"/>
      <c r="M78" s="310"/>
      <c r="N78" s="261"/>
      <c r="O78" s="262"/>
      <c r="P78" s="264"/>
      <c r="Q78" s="95"/>
      <c r="R78" s="564"/>
      <c r="S78" s="565"/>
    </row>
    <row r="79" spans="1:19" ht="27" customHeight="1" x14ac:dyDescent="0.3">
      <c r="A79" s="581" t="s">
        <v>297</v>
      </c>
      <c r="B79" s="582"/>
      <c r="C79" s="115"/>
      <c r="D79" s="408"/>
      <c r="E79" s="408"/>
      <c r="F79" s="408"/>
      <c r="G79" s="408"/>
      <c r="H79" s="310"/>
      <c r="I79" s="310"/>
      <c r="J79" s="310"/>
      <c r="K79" s="310"/>
      <c r="L79" s="310"/>
      <c r="M79" s="310"/>
      <c r="N79" s="261"/>
      <c r="O79" s="262"/>
      <c r="P79" s="264"/>
      <c r="Q79" s="95"/>
      <c r="R79" s="564"/>
      <c r="S79" s="565"/>
    </row>
    <row r="80" spans="1:19" ht="27" customHeight="1" x14ac:dyDescent="0.3">
      <c r="A80" s="581" t="s">
        <v>298</v>
      </c>
      <c r="B80" s="582"/>
      <c r="C80" s="115"/>
      <c r="D80" s="408"/>
      <c r="E80" s="408"/>
      <c r="F80" s="408"/>
      <c r="G80" s="408"/>
      <c r="H80" s="310"/>
      <c r="I80" s="310"/>
      <c r="J80" s="310"/>
      <c r="K80" s="310"/>
      <c r="L80" s="310"/>
      <c r="M80" s="310"/>
      <c r="N80" s="261"/>
      <c r="O80" s="262"/>
      <c r="P80" s="264"/>
      <c r="Q80" s="95"/>
      <c r="R80" s="564"/>
      <c r="S80" s="565"/>
    </row>
    <row r="81" spans="1:19" ht="27" customHeight="1" x14ac:dyDescent="0.3">
      <c r="A81" s="581" t="s">
        <v>299</v>
      </c>
      <c r="B81" s="582"/>
      <c r="C81" s="115"/>
      <c r="D81" s="408"/>
      <c r="E81" s="408"/>
      <c r="F81" s="408"/>
      <c r="G81" s="408"/>
      <c r="H81" s="310"/>
      <c r="I81" s="310"/>
      <c r="J81" s="310"/>
      <c r="K81" s="310"/>
      <c r="L81" s="310"/>
      <c r="M81" s="310"/>
      <c r="N81" s="261"/>
      <c r="O81" s="262"/>
      <c r="P81" s="264"/>
      <c r="Q81" s="95"/>
      <c r="R81" s="564"/>
      <c r="S81" s="565"/>
    </row>
    <row r="82" spans="1:19" ht="27" customHeight="1" x14ac:dyDescent="0.3">
      <c r="A82" s="581" t="s">
        <v>300</v>
      </c>
      <c r="B82" s="582"/>
      <c r="C82" s="115"/>
      <c r="D82" s="408"/>
      <c r="E82" s="408"/>
      <c r="F82" s="408"/>
      <c r="G82" s="408"/>
      <c r="H82" s="310"/>
      <c r="I82" s="310"/>
      <c r="J82" s="310"/>
      <c r="K82" s="310"/>
      <c r="L82" s="310"/>
      <c r="M82" s="310"/>
      <c r="N82" s="261"/>
      <c r="O82" s="262"/>
      <c r="P82" s="264"/>
      <c r="Q82" s="95"/>
      <c r="R82" s="564"/>
      <c r="S82" s="565"/>
    </row>
    <row r="83" spans="1:19" ht="27" customHeight="1" x14ac:dyDescent="0.3">
      <c r="A83" s="581" t="s">
        <v>301</v>
      </c>
      <c r="B83" s="582"/>
      <c r="C83" s="115"/>
      <c r="D83" s="408"/>
      <c r="E83" s="408"/>
      <c r="F83" s="408"/>
      <c r="G83" s="408"/>
      <c r="H83" s="310"/>
      <c r="I83" s="310"/>
      <c r="J83" s="310"/>
      <c r="K83" s="310"/>
      <c r="L83" s="310"/>
      <c r="M83" s="310"/>
      <c r="N83" s="261"/>
      <c r="O83" s="262"/>
      <c r="P83" s="264"/>
      <c r="Q83" s="95"/>
      <c r="R83" s="564"/>
      <c r="S83" s="565"/>
    </row>
    <row r="84" spans="1:19" ht="27" customHeight="1" x14ac:dyDescent="0.3">
      <c r="A84" s="581" t="s">
        <v>302</v>
      </c>
      <c r="B84" s="582"/>
      <c r="C84" s="115"/>
      <c r="D84" s="408"/>
      <c r="E84" s="408"/>
      <c r="F84" s="408"/>
      <c r="G84" s="408"/>
      <c r="H84" s="310"/>
      <c r="I84" s="310"/>
      <c r="J84" s="310"/>
      <c r="K84" s="310"/>
      <c r="L84" s="310"/>
      <c r="M84" s="310"/>
      <c r="N84" s="261"/>
      <c r="O84" s="262"/>
      <c r="P84" s="264"/>
      <c r="Q84" s="95"/>
      <c r="R84" s="564"/>
      <c r="S84" s="565"/>
    </row>
    <row r="85" spans="1:19" ht="27" customHeight="1" x14ac:dyDescent="0.3">
      <c r="A85" s="581" t="s">
        <v>303</v>
      </c>
      <c r="B85" s="582"/>
      <c r="C85" s="115"/>
      <c r="D85" s="408"/>
      <c r="E85" s="408"/>
      <c r="F85" s="408"/>
      <c r="G85" s="408"/>
      <c r="H85" s="310"/>
      <c r="I85" s="310"/>
      <c r="J85" s="310"/>
      <c r="K85" s="310"/>
      <c r="L85" s="310"/>
      <c r="M85" s="310"/>
      <c r="N85" s="261"/>
      <c r="O85" s="262"/>
      <c r="P85" s="264"/>
      <c r="Q85" s="95"/>
      <c r="R85" s="564"/>
      <c r="S85" s="565"/>
    </row>
    <row r="86" spans="1:19" ht="27" customHeight="1" x14ac:dyDescent="0.3">
      <c r="A86" s="581" t="s">
        <v>304</v>
      </c>
      <c r="B86" s="582"/>
      <c r="C86" s="115"/>
      <c r="D86" s="408"/>
      <c r="E86" s="408"/>
      <c r="F86" s="408"/>
      <c r="G86" s="408"/>
      <c r="H86" s="310"/>
      <c r="I86" s="310"/>
      <c r="J86" s="310"/>
      <c r="K86" s="310"/>
      <c r="L86" s="310"/>
      <c r="M86" s="310"/>
      <c r="N86" s="261"/>
      <c r="O86" s="262"/>
      <c r="P86" s="264"/>
      <c r="Q86" s="95"/>
      <c r="R86" s="564"/>
      <c r="S86" s="565"/>
    </row>
    <row r="87" spans="1:19" ht="27" customHeight="1" x14ac:dyDescent="0.3">
      <c r="A87" s="581" t="s">
        <v>305</v>
      </c>
      <c r="B87" s="582"/>
      <c r="C87" s="115"/>
      <c r="D87" s="408"/>
      <c r="E87" s="408"/>
      <c r="F87" s="408"/>
      <c r="G87" s="408"/>
      <c r="H87" s="310"/>
      <c r="I87" s="310"/>
      <c r="J87" s="310"/>
      <c r="K87" s="310"/>
      <c r="L87" s="310"/>
      <c r="M87" s="310"/>
      <c r="N87" s="261"/>
      <c r="O87" s="262"/>
      <c r="P87" s="264"/>
      <c r="Q87" s="95"/>
      <c r="R87" s="564"/>
      <c r="S87" s="565"/>
    </row>
    <row r="88" spans="1:19" ht="27" customHeight="1" x14ac:dyDescent="0.3">
      <c r="A88" s="581" t="s">
        <v>306</v>
      </c>
      <c r="B88" s="582"/>
      <c r="C88" s="115"/>
      <c r="D88" s="408"/>
      <c r="E88" s="408"/>
      <c r="F88" s="408"/>
      <c r="G88" s="408"/>
      <c r="H88" s="310"/>
      <c r="I88" s="310"/>
      <c r="J88" s="310"/>
      <c r="K88" s="310"/>
      <c r="L88" s="310"/>
      <c r="M88" s="310"/>
      <c r="N88" s="261"/>
      <c r="O88" s="262"/>
      <c r="P88" s="264"/>
      <c r="Q88" s="95"/>
      <c r="R88" s="564"/>
      <c r="S88" s="565"/>
    </row>
    <row r="89" spans="1:19" ht="27" customHeight="1" x14ac:dyDescent="0.3">
      <c r="A89" s="581" t="s">
        <v>307</v>
      </c>
      <c r="B89" s="582"/>
      <c r="C89" s="115"/>
      <c r="D89" s="408"/>
      <c r="E89" s="408"/>
      <c r="F89" s="408"/>
      <c r="G89" s="408"/>
      <c r="H89" s="310"/>
      <c r="I89" s="310"/>
      <c r="J89" s="310"/>
      <c r="K89" s="310"/>
      <c r="L89" s="310"/>
      <c r="M89" s="310"/>
      <c r="N89" s="261"/>
      <c r="O89" s="262"/>
      <c r="P89" s="264"/>
      <c r="Q89" s="95"/>
      <c r="R89" s="564"/>
      <c r="S89" s="565"/>
    </row>
    <row r="90" spans="1:19" ht="27" customHeight="1" x14ac:dyDescent="0.3">
      <c r="A90" s="581" t="s">
        <v>308</v>
      </c>
      <c r="B90" s="582"/>
      <c r="C90" s="115"/>
      <c r="D90" s="408"/>
      <c r="E90" s="408"/>
      <c r="F90" s="408"/>
      <c r="G90" s="408"/>
      <c r="H90" s="310"/>
      <c r="I90" s="310"/>
      <c r="J90" s="310"/>
      <c r="K90" s="310"/>
      <c r="L90" s="310"/>
      <c r="M90" s="310"/>
      <c r="N90" s="261"/>
      <c r="O90" s="262"/>
      <c r="P90" s="264"/>
      <c r="Q90" s="95"/>
      <c r="R90" s="564"/>
      <c r="S90" s="565"/>
    </row>
    <row r="91" spans="1:19" ht="27" customHeight="1" x14ac:dyDescent="0.3">
      <c r="A91" s="581" t="s">
        <v>309</v>
      </c>
      <c r="B91" s="582"/>
      <c r="C91" s="115"/>
      <c r="D91" s="408"/>
      <c r="E91" s="408"/>
      <c r="F91" s="408"/>
      <c r="G91" s="408"/>
      <c r="H91" s="310"/>
      <c r="I91" s="310"/>
      <c r="J91" s="310"/>
      <c r="K91" s="310"/>
      <c r="L91" s="310"/>
      <c r="M91" s="310"/>
      <c r="N91" s="261"/>
      <c r="O91" s="262"/>
      <c r="P91" s="264"/>
      <c r="Q91" s="95"/>
      <c r="R91" s="564"/>
      <c r="S91" s="565"/>
    </row>
    <row r="92" spans="1:19" ht="27" customHeight="1" x14ac:dyDescent="0.3">
      <c r="A92" s="581" t="s">
        <v>310</v>
      </c>
      <c r="B92" s="582"/>
      <c r="C92" s="115"/>
      <c r="D92" s="408"/>
      <c r="E92" s="408"/>
      <c r="F92" s="408"/>
      <c r="G92" s="408"/>
      <c r="H92" s="310"/>
      <c r="I92" s="310"/>
      <c r="J92" s="310"/>
      <c r="K92" s="310"/>
      <c r="L92" s="310"/>
      <c r="M92" s="310"/>
      <c r="N92" s="261"/>
      <c r="O92" s="262"/>
      <c r="P92" s="264"/>
      <c r="Q92" s="95"/>
      <c r="R92" s="564"/>
      <c r="S92" s="565"/>
    </row>
    <row r="93" spans="1:19" ht="24.6" customHeight="1" x14ac:dyDescent="0.3">
      <c r="A93" s="583" t="s">
        <v>311</v>
      </c>
      <c r="B93" s="584"/>
      <c r="C93" s="116"/>
      <c r="D93" s="402"/>
      <c r="E93" s="402"/>
      <c r="F93" s="402"/>
      <c r="G93" s="402"/>
      <c r="H93" s="305"/>
      <c r="I93" s="305"/>
      <c r="J93" s="305"/>
      <c r="K93" s="305"/>
      <c r="L93" s="305"/>
      <c r="M93" s="305"/>
      <c r="N93" s="261"/>
      <c r="O93" s="262"/>
      <c r="P93" s="264"/>
      <c r="Q93" s="95"/>
      <c r="R93" s="564"/>
      <c r="S93" s="565"/>
    </row>
    <row r="94" spans="1:19" ht="24.6" customHeight="1" x14ac:dyDescent="0.3">
      <c r="A94" s="547" t="s">
        <v>312</v>
      </c>
      <c r="B94" s="548"/>
      <c r="C94" s="114"/>
      <c r="D94" s="407"/>
      <c r="E94" s="407"/>
      <c r="F94" s="407"/>
      <c r="G94" s="407"/>
      <c r="H94" s="309"/>
      <c r="I94" s="309"/>
      <c r="J94" s="309"/>
      <c r="K94" s="309"/>
      <c r="L94" s="309"/>
      <c r="M94" s="309"/>
      <c r="N94" s="261"/>
      <c r="O94" s="262"/>
      <c r="P94" s="264"/>
      <c r="Q94" s="95"/>
      <c r="R94" s="564"/>
      <c r="S94" s="565"/>
    </row>
    <row r="95" spans="1:19" ht="24.6" customHeight="1" x14ac:dyDescent="0.3">
      <c r="A95" s="547" t="s">
        <v>313</v>
      </c>
      <c r="B95" s="548"/>
      <c r="C95" s="114"/>
      <c r="D95" s="413"/>
      <c r="E95" s="413"/>
      <c r="F95" s="413"/>
      <c r="G95" s="413"/>
      <c r="H95" s="277"/>
      <c r="I95" s="277"/>
      <c r="J95" s="277"/>
      <c r="K95" s="277"/>
      <c r="L95" s="277"/>
      <c r="M95" s="277"/>
      <c r="N95" s="277"/>
      <c r="O95" s="281"/>
      <c r="P95" s="285"/>
      <c r="Q95" s="95"/>
      <c r="R95" s="564"/>
      <c r="S95" s="565"/>
    </row>
    <row r="96" spans="1:19" ht="24.6" customHeight="1" x14ac:dyDescent="0.3">
      <c r="A96" s="537" t="s">
        <v>314</v>
      </c>
      <c r="B96" s="538"/>
      <c r="C96" s="140"/>
      <c r="D96" s="414"/>
      <c r="E96" s="414"/>
      <c r="F96" s="414"/>
      <c r="G96" s="414"/>
      <c r="H96" s="314"/>
      <c r="I96" s="314"/>
      <c r="J96" s="314"/>
      <c r="K96" s="314"/>
      <c r="L96" s="314"/>
      <c r="M96" s="314"/>
      <c r="N96" s="261"/>
      <c r="O96" s="262"/>
      <c r="P96" s="264"/>
      <c r="Q96" s="95"/>
      <c r="R96" s="564"/>
      <c r="S96" s="565"/>
    </row>
    <row r="97" spans="1:19" ht="24.6" customHeight="1" x14ac:dyDescent="0.3">
      <c r="A97" s="537" t="s">
        <v>315</v>
      </c>
      <c r="B97" s="538"/>
      <c r="C97" s="113"/>
      <c r="D97" s="413"/>
      <c r="E97" s="413"/>
      <c r="F97" s="413"/>
      <c r="G97" s="413"/>
      <c r="H97" s="277"/>
      <c r="I97" s="277"/>
      <c r="J97" s="277"/>
      <c r="K97" s="277"/>
      <c r="L97" s="277"/>
      <c r="M97" s="277"/>
      <c r="N97" s="277"/>
      <c r="O97" s="281"/>
      <c r="P97" s="285"/>
      <c r="Q97" s="95"/>
      <c r="R97" s="564"/>
      <c r="S97" s="565"/>
    </row>
    <row r="98" spans="1:19" ht="24.6" customHeight="1" x14ac:dyDescent="0.3">
      <c r="A98" s="537" t="s">
        <v>316</v>
      </c>
      <c r="B98" s="538"/>
      <c r="C98" s="113"/>
      <c r="D98" s="413"/>
      <c r="E98" s="413"/>
      <c r="F98" s="413"/>
      <c r="G98" s="413"/>
      <c r="H98" s="277"/>
      <c r="I98" s="277"/>
      <c r="J98" s="277"/>
      <c r="K98" s="277"/>
      <c r="L98" s="277"/>
      <c r="M98" s="277"/>
      <c r="N98" s="277"/>
      <c r="O98" s="281"/>
      <c r="P98" s="285"/>
      <c r="Q98" s="95"/>
      <c r="R98" s="564"/>
      <c r="S98" s="565"/>
    </row>
    <row r="99" spans="1:19" ht="24.6" customHeight="1" x14ac:dyDescent="0.3">
      <c r="A99" s="537" t="s">
        <v>317</v>
      </c>
      <c r="B99" s="538"/>
      <c r="C99" s="113"/>
      <c r="D99" s="414"/>
      <c r="E99" s="414"/>
      <c r="F99" s="414"/>
      <c r="G99" s="414"/>
      <c r="H99" s="314"/>
      <c r="I99" s="314"/>
      <c r="J99" s="314"/>
      <c r="K99" s="314"/>
      <c r="L99" s="314"/>
      <c r="M99" s="314"/>
      <c r="N99" s="261"/>
      <c r="O99" s="262"/>
      <c r="P99" s="264"/>
      <c r="Q99" s="95"/>
      <c r="R99" s="564"/>
      <c r="S99" s="565"/>
    </row>
    <row r="100" spans="1:19" ht="24.6" customHeight="1" x14ac:dyDescent="0.3">
      <c r="A100" s="537" t="s">
        <v>318</v>
      </c>
      <c r="B100" s="538"/>
      <c r="C100" s="113"/>
      <c r="D100" s="414"/>
      <c r="E100" s="414"/>
      <c r="F100" s="414"/>
      <c r="G100" s="414"/>
      <c r="H100" s="314"/>
      <c r="I100" s="314"/>
      <c r="J100" s="314"/>
      <c r="K100" s="314"/>
      <c r="L100" s="314"/>
      <c r="M100" s="314"/>
      <c r="N100" s="261"/>
      <c r="O100" s="262"/>
      <c r="P100" s="264"/>
      <c r="Q100" s="95"/>
      <c r="R100" s="564"/>
      <c r="S100" s="565"/>
    </row>
    <row r="101" spans="1:19" ht="24.6" customHeight="1" x14ac:dyDescent="0.3">
      <c r="A101" s="537" t="s">
        <v>319</v>
      </c>
      <c r="B101" s="538"/>
      <c r="C101" s="113"/>
      <c r="D101" s="414"/>
      <c r="E101" s="414"/>
      <c r="F101" s="414"/>
      <c r="G101" s="414"/>
      <c r="H101" s="314"/>
      <c r="I101" s="314"/>
      <c r="J101" s="314"/>
      <c r="K101" s="314"/>
      <c r="L101" s="314"/>
      <c r="M101" s="314"/>
      <c r="N101" s="261"/>
      <c r="O101" s="262"/>
      <c r="P101" s="264"/>
      <c r="Q101" s="95"/>
      <c r="R101" s="564"/>
      <c r="S101" s="565"/>
    </row>
    <row r="102" spans="1:19" ht="24.6" customHeight="1" x14ac:dyDescent="0.3">
      <c r="A102" s="537" t="s">
        <v>320</v>
      </c>
      <c r="B102" s="538"/>
      <c r="C102" s="140"/>
      <c r="D102" s="414"/>
      <c r="E102" s="414"/>
      <c r="F102" s="414"/>
      <c r="G102" s="414"/>
      <c r="H102" s="314"/>
      <c r="I102" s="314"/>
      <c r="J102" s="314"/>
      <c r="K102" s="314"/>
      <c r="L102" s="314"/>
      <c r="M102" s="314"/>
      <c r="N102" s="261"/>
      <c r="O102" s="262"/>
      <c r="P102" s="264"/>
      <c r="Q102" s="95"/>
      <c r="R102" s="564"/>
      <c r="S102" s="565"/>
    </row>
    <row r="103" spans="1:19" ht="24.6" customHeight="1" x14ac:dyDescent="0.3">
      <c r="A103" s="547" t="s">
        <v>321</v>
      </c>
      <c r="B103" s="548"/>
      <c r="C103" s="114"/>
      <c r="D103" s="413"/>
      <c r="E103" s="413"/>
      <c r="F103" s="413"/>
      <c r="G103" s="413"/>
      <c r="H103" s="277"/>
      <c r="I103" s="277"/>
      <c r="J103" s="277"/>
      <c r="K103" s="277"/>
      <c r="L103" s="277"/>
      <c r="M103" s="277"/>
      <c r="N103" s="277"/>
      <c r="O103" s="281"/>
      <c r="P103" s="285"/>
      <c r="Q103" s="95"/>
      <c r="R103" s="564"/>
      <c r="S103" s="565"/>
    </row>
    <row r="104" spans="1:19" ht="24.6" customHeight="1" x14ac:dyDescent="0.3">
      <c r="A104" s="537" t="s">
        <v>314</v>
      </c>
      <c r="B104" s="538"/>
      <c r="C104" s="113"/>
      <c r="D104" s="414"/>
      <c r="E104" s="414"/>
      <c r="F104" s="414"/>
      <c r="G104" s="414"/>
      <c r="H104" s="314"/>
      <c r="I104" s="314"/>
      <c r="J104" s="314"/>
      <c r="K104" s="314"/>
      <c r="L104" s="314"/>
      <c r="M104" s="314"/>
      <c r="N104" s="278"/>
      <c r="O104" s="282"/>
      <c r="P104" s="286"/>
      <c r="Q104" s="95"/>
      <c r="R104" s="564"/>
      <c r="S104" s="565"/>
    </row>
    <row r="105" spans="1:19" ht="24.6" customHeight="1" x14ac:dyDescent="0.3">
      <c r="A105" s="537" t="s">
        <v>315</v>
      </c>
      <c r="B105" s="538"/>
      <c r="C105" s="113"/>
      <c r="D105" s="413"/>
      <c r="E105" s="413"/>
      <c r="F105" s="413"/>
      <c r="G105" s="413"/>
      <c r="H105" s="277"/>
      <c r="I105" s="277"/>
      <c r="J105" s="277"/>
      <c r="K105" s="277"/>
      <c r="L105" s="277"/>
      <c r="M105" s="277"/>
      <c r="N105" s="277"/>
      <c r="O105" s="281"/>
      <c r="P105" s="285"/>
      <c r="Q105" s="95"/>
      <c r="R105" s="564"/>
      <c r="S105" s="565"/>
    </row>
    <row r="106" spans="1:19" ht="24.6" customHeight="1" x14ac:dyDescent="0.3">
      <c r="A106" s="537" t="s">
        <v>316</v>
      </c>
      <c r="B106" s="538"/>
      <c r="C106" s="113"/>
      <c r="D106" s="413"/>
      <c r="E106" s="413"/>
      <c r="F106" s="413"/>
      <c r="G106" s="413"/>
      <c r="H106" s="277"/>
      <c r="I106" s="277"/>
      <c r="J106" s="277"/>
      <c r="K106" s="277"/>
      <c r="L106" s="277"/>
      <c r="M106" s="277"/>
      <c r="N106" s="277"/>
      <c r="O106" s="281"/>
      <c r="P106" s="285"/>
      <c r="Q106" s="95"/>
      <c r="R106" s="564"/>
      <c r="S106" s="565"/>
    </row>
    <row r="107" spans="1:19" ht="24.6" customHeight="1" x14ac:dyDescent="0.3">
      <c r="A107" s="537" t="s">
        <v>317</v>
      </c>
      <c r="B107" s="538"/>
      <c r="C107" s="113"/>
      <c r="D107" s="415"/>
      <c r="E107" s="415"/>
      <c r="F107" s="415"/>
      <c r="G107" s="415"/>
      <c r="H107" s="315"/>
      <c r="I107" s="315"/>
      <c r="J107" s="315"/>
      <c r="K107" s="315"/>
      <c r="L107" s="315"/>
      <c r="M107" s="315"/>
      <c r="N107" s="277"/>
      <c r="O107" s="281"/>
      <c r="P107" s="285"/>
      <c r="Q107" s="95"/>
      <c r="R107" s="202"/>
      <c r="S107" s="203"/>
    </row>
    <row r="108" spans="1:19" ht="24.6" customHeight="1" x14ac:dyDescent="0.3">
      <c r="A108" s="537" t="s">
        <v>318</v>
      </c>
      <c r="B108" s="538"/>
      <c r="C108" s="113"/>
      <c r="D108" s="415"/>
      <c r="E108" s="415"/>
      <c r="F108" s="415"/>
      <c r="G108" s="415"/>
      <c r="H108" s="315"/>
      <c r="I108" s="315"/>
      <c r="J108" s="315"/>
      <c r="K108" s="315"/>
      <c r="L108" s="315"/>
      <c r="M108" s="315"/>
      <c r="N108" s="277"/>
      <c r="O108" s="281"/>
      <c r="P108" s="285"/>
      <c r="Q108" s="95"/>
      <c r="R108" s="202"/>
      <c r="S108" s="203"/>
    </row>
    <row r="109" spans="1:19" ht="24.6" customHeight="1" x14ac:dyDescent="0.3">
      <c r="A109" s="537" t="s">
        <v>319</v>
      </c>
      <c r="B109" s="538"/>
      <c r="C109" s="113"/>
      <c r="D109" s="415"/>
      <c r="E109" s="415"/>
      <c r="F109" s="415"/>
      <c r="G109" s="415"/>
      <c r="H109" s="315"/>
      <c r="I109" s="315"/>
      <c r="J109" s="315"/>
      <c r="K109" s="315"/>
      <c r="L109" s="315"/>
      <c r="M109" s="315"/>
      <c r="N109" s="277"/>
      <c r="O109" s="281"/>
      <c r="P109" s="285"/>
      <c r="Q109" s="95"/>
      <c r="R109" s="202"/>
      <c r="S109" s="203"/>
    </row>
    <row r="110" spans="1:19" ht="24.6" customHeight="1" x14ac:dyDescent="0.3">
      <c r="A110" s="537" t="s">
        <v>320</v>
      </c>
      <c r="B110" s="538"/>
      <c r="C110" s="113"/>
      <c r="D110" s="414"/>
      <c r="E110" s="414"/>
      <c r="F110" s="414"/>
      <c r="G110" s="414"/>
      <c r="H110" s="314"/>
      <c r="I110" s="314"/>
      <c r="J110" s="314"/>
      <c r="K110" s="314"/>
      <c r="L110" s="314"/>
      <c r="M110" s="314"/>
      <c r="N110" s="278"/>
      <c r="O110" s="282"/>
      <c r="P110" s="286"/>
      <c r="Q110" s="95"/>
      <c r="R110" s="564"/>
      <c r="S110" s="565"/>
    </row>
    <row r="111" spans="1:19" ht="24.6" customHeight="1" x14ac:dyDescent="0.3">
      <c r="A111" s="547" t="s">
        <v>322</v>
      </c>
      <c r="B111" s="548"/>
      <c r="C111" s="114"/>
      <c r="D111" s="411"/>
      <c r="E111" s="411"/>
      <c r="F111" s="411"/>
      <c r="G111" s="411"/>
      <c r="H111" s="276"/>
      <c r="I111" s="276"/>
      <c r="J111" s="276"/>
      <c r="K111" s="276"/>
      <c r="L111" s="276"/>
      <c r="M111" s="276"/>
      <c r="N111" s="276"/>
      <c r="O111" s="280"/>
      <c r="P111" s="284"/>
      <c r="Q111" s="95"/>
      <c r="R111" s="564"/>
      <c r="S111" s="565"/>
    </row>
    <row r="112" spans="1:19" ht="24.6" customHeight="1" x14ac:dyDescent="0.3">
      <c r="A112" s="537" t="s">
        <v>314</v>
      </c>
      <c r="B112" s="538"/>
      <c r="C112" s="113"/>
      <c r="D112" s="414"/>
      <c r="E112" s="414"/>
      <c r="F112" s="414"/>
      <c r="G112" s="414"/>
      <c r="H112" s="314"/>
      <c r="I112" s="314"/>
      <c r="J112" s="314"/>
      <c r="K112" s="314"/>
      <c r="L112" s="314"/>
      <c r="M112" s="314"/>
      <c r="N112" s="278"/>
      <c r="O112" s="282"/>
      <c r="P112" s="286"/>
      <c r="Q112" s="95"/>
      <c r="R112" s="564"/>
      <c r="S112" s="565"/>
    </row>
    <row r="113" spans="1:19" ht="24.6" customHeight="1" x14ac:dyDescent="0.3">
      <c r="A113" s="537" t="s">
        <v>315</v>
      </c>
      <c r="B113" s="538"/>
      <c r="C113" s="113"/>
      <c r="D113" s="413"/>
      <c r="E113" s="413"/>
      <c r="F113" s="413"/>
      <c r="G113" s="413"/>
      <c r="H113" s="277"/>
      <c r="I113" s="277"/>
      <c r="J113" s="277"/>
      <c r="K113" s="277"/>
      <c r="L113" s="277"/>
      <c r="M113" s="277"/>
      <c r="N113" s="277"/>
      <c r="O113" s="281"/>
      <c r="P113" s="285"/>
      <c r="Q113" s="95"/>
      <c r="R113" s="564"/>
      <c r="S113" s="565"/>
    </row>
    <row r="114" spans="1:19" ht="24.6" customHeight="1" x14ac:dyDescent="0.3">
      <c r="A114" s="537" t="s">
        <v>316</v>
      </c>
      <c r="B114" s="538"/>
      <c r="C114" s="113"/>
      <c r="D114" s="413"/>
      <c r="E114" s="413"/>
      <c r="F114" s="413"/>
      <c r="G114" s="413"/>
      <c r="H114" s="277"/>
      <c r="I114" s="277"/>
      <c r="J114" s="277"/>
      <c r="K114" s="277"/>
      <c r="L114" s="277"/>
      <c r="M114" s="277"/>
      <c r="N114" s="277"/>
      <c r="O114" s="281"/>
      <c r="P114" s="285"/>
      <c r="Q114" s="95"/>
      <c r="R114" s="564"/>
      <c r="S114" s="565"/>
    </row>
    <row r="115" spans="1:19" ht="24.6" customHeight="1" x14ac:dyDescent="0.3">
      <c r="A115" s="537" t="s">
        <v>317</v>
      </c>
      <c r="B115" s="538"/>
      <c r="C115" s="113"/>
      <c r="D115" s="414"/>
      <c r="E115" s="414"/>
      <c r="F115" s="414"/>
      <c r="G115" s="414"/>
      <c r="H115" s="314"/>
      <c r="I115" s="314"/>
      <c r="J115" s="314"/>
      <c r="K115" s="314"/>
      <c r="L115" s="314"/>
      <c r="M115" s="314"/>
      <c r="N115" s="261"/>
      <c r="O115" s="262"/>
      <c r="P115" s="264"/>
      <c r="Q115" s="95"/>
      <c r="R115" s="564"/>
      <c r="S115" s="565"/>
    </row>
    <row r="116" spans="1:19" ht="24.6" customHeight="1" x14ac:dyDescent="0.3">
      <c r="A116" s="537" t="s">
        <v>318</v>
      </c>
      <c r="B116" s="538"/>
      <c r="C116" s="113"/>
      <c r="D116" s="414"/>
      <c r="E116" s="414"/>
      <c r="F116" s="414"/>
      <c r="G116" s="414"/>
      <c r="H116" s="314"/>
      <c r="I116" s="314"/>
      <c r="J116" s="314"/>
      <c r="K116" s="314"/>
      <c r="L116" s="314"/>
      <c r="M116" s="314"/>
      <c r="N116" s="261"/>
      <c r="O116" s="262"/>
      <c r="P116" s="264"/>
      <c r="Q116" s="95"/>
      <c r="R116" s="564"/>
      <c r="S116" s="565"/>
    </row>
    <row r="117" spans="1:19" ht="24.6" customHeight="1" x14ac:dyDescent="0.3">
      <c r="A117" s="537" t="s">
        <v>319</v>
      </c>
      <c r="B117" s="538"/>
      <c r="C117" s="113"/>
      <c r="D117" s="414"/>
      <c r="E117" s="414"/>
      <c r="F117" s="414"/>
      <c r="G117" s="414"/>
      <c r="H117" s="314"/>
      <c r="I117" s="314"/>
      <c r="J117" s="314"/>
      <c r="K117" s="314"/>
      <c r="L117" s="314"/>
      <c r="M117" s="314"/>
      <c r="N117" s="261"/>
      <c r="O117" s="262"/>
      <c r="P117" s="264"/>
      <c r="Q117" s="95"/>
      <c r="R117" s="564"/>
      <c r="S117" s="565"/>
    </row>
    <row r="118" spans="1:19" ht="24.6" customHeight="1" x14ac:dyDescent="0.3">
      <c r="A118" s="537" t="s">
        <v>320</v>
      </c>
      <c r="B118" s="538"/>
      <c r="C118" s="113"/>
      <c r="D118" s="414"/>
      <c r="E118" s="414"/>
      <c r="F118" s="414"/>
      <c r="G118" s="414"/>
      <c r="H118" s="314"/>
      <c r="I118" s="314"/>
      <c r="J118" s="314"/>
      <c r="K118" s="314"/>
      <c r="L118" s="314"/>
      <c r="M118" s="314"/>
      <c r="N118" s="278"/>
      <c r="O118" s="282"/>
      <c r="P118" s="286"/>
      <c r="Q118" s="95"/>
      <c r="R118" s="564"/>
      <c r="S118" s="565"/>
    </row>
    <row r="119" spans="1:19" ht="24.6" customHeight="1" x14ac:dyDescent="0.3">
      <c r="A119" s="547" t="s">
        <v>323</v>
      </c>
      <c r="B119" s="548"/>
      <c r="C119" s="114"/>
      <c r="D119" s="413"/>
      <c r="E119" s="413"/>
      <c r="F119" s="413"/>
      <c r="G119" s="413"/>
      <c r="H119" s="277"/>
      <c r="I119" s="277"/>
      <c r="J119" s="277"/>
      <c r="K119" s="277"/>
      <c r="L119" s="277"/>
      <c r="M119" s="277"/>
      <c r="N119" s="277"/>
      <c r="O119" s="281"/>
      <c r="P119" s="285"/>
      <c r="Q119" s="95"/>
      <c r="R119" s="564"/>
      <c r="S119" s="565"/>
    </row>
    <row r="120" spans="1:19" ht="24.6" customHeight="1" x14ac:dyDescent="0.3">
      <c r="A120" s="537" t="s">
        <v>314</v>
      </c>
      <c r="B120" s="538"/>
      <c r="C120" s="113"/>
      <c r="D120" s="414"/>
      <c r="E120" s="414"/>
      <c r="F120" s="414"/>
      <c r="G120" s="414"/>
      <c r="H120" s="314"/>
      <c r="I120" s="314"/>
      <c r="J120" s="314"/>
      <c r="K120" s="314"/>
      <c r="L120" s="314"/>
      <c r="M120" s="314"/>
      <c r="N120" s="278"/>
      <c r="O120" s="282"/>
      <c r="P120" s="286"/>
      <c r="Q120" s="95"/>
      <c r="R120" s="564"/>
      <c r="S120" s="565"/>
    </row>
    <row r="121" spans="1:19" ht="24.6" customHeight="1" x14ac:dyDescent="0.3">
      <c r="A121" s="537" t="s">
        <v>315</v>
      </c>
      <c r="B121" s="538"/>
      <c r="C121" s="113"/>
      <c r="D121" s="413"/>
      <c r="E121" s="413"/>
      <c r="F121" s="413"/>
      <c r="G121" s="413"/>
      <c r="H121" s="277"/>
      <c r="I121" s="277"/>
      <c r="J121" s="277"/>
      <c r="K121" s="277"/>
      <c r="L121" s="277"/>
      <c r="M121" s="277"/>
      <c r="N121" s="277"/>
      <c r="O121" s="281"/>
      <c r="P121" s="285"/>
      <c r="Q121" s="95"/>
      <c r="R121" s="564"/>
      <c r="S121" s="565"/>
    </row>
    <row r="122" spans="1:19" ht="24.6" customHeight="1" x14ac:dyDescent="0.3">
      <c r="A122" s="537" t="s">
        <v>316</v>
      </c>
      <c r="B122" s="538"/>
      <c r="C122" s="113"/>
      <c r="D122" s="413"/>
      <c r="E122" s="413"/>
      <c r="F122" s="413"/>
      <c r="G122" s="413"/>
      <c r="H122" s="277"/>
      <c r="I122" s="277"/>
      <c r="J122" s="277"/>
      <c r="K122" s="277"/>
      <c r="L122" s="277"/>
      <c r="M122" s="277"/>
      <c r="N122" s="277"/>
      <c r="O122" s="281"/>
      <c r="P122" s="285"/>
      <c r="Q122" s="95"/>
      <c r="R122" s="564"/>
      <c r="S122" s="565"/>
    </row>
    <row r="123" spans="1:19" ht="24.6" customHeight="1" x14ac:dyDescent="0.3">
      <c r="A123" s="537" t="s">
        <v>317</v>
      </c>
      <c r="B123" s="538"/>
      <c r="C123" s="113"/>
      <c r="D123" s="414"/>
      <c r="E123" s="414"/>
      <c r="F123" s="414"/>
      <c r="G123" s="414"/>
      <c r="H123" s="314"/>
      <c r="I123" s="314"/>
      <c r="J123" s="314"/>
      <c r="K123" s="314"/>
      <c r="L123" s="314"/>
      <c r="M123" s="314"/>
      <c r="N123" s="261"/>
      <c r="O123" s="262"/>
      <c r="P123" s="264"/>
      <c r="Q123" s="95"/>
      <c r="R123" s="564"/>
      <c r="S123" s="565"/>
    </row>
    <row r="124" spans="1:19" ht="24.6" customHeight="1" x14ac:dyDescent="0.3">
      <c r="A124" s="537" t="s">
        <v>318</v>
      </c>
      <c r="B124" s="538"/>
      <c r="C124" s="113"/>
      <c r="D124" s="414"/>
      <c r="E124" s="414"/>
      <c r="F124" s="414"/>
      <c r="G124" s="414"/>
      <c r="H124" s="314"/>
      <c r="I124" s="314"/>
      <c r="J124" s="314"/>
      <c r="K124" s="314"/>
      <c r="L124" s="314"/>
      <c r="M124" s="314"/>
      <c r="N124" s="261"/>
      <c r="O124" s="262"/>
      <c r="P124" s="264"/>
      <c r="Q124" s="95"/>
      <c r="R124" s="564"/>
      <c r="S124" s="565"/>
    </row>
    <row r="125" spans="1:19" ht="24.6" customHeight="1" x14ac:dyDescent="0.3">
      <c r="A125" s="537" t="s">
        <v>319</v>
      </c>
      <c r="B125" s="538"/>
      <c r="C125" s="113"/>
      <c r="D125" s="414"/>
      <c r="E125" s="414"/>
      <c r="F125" s="414"/>
      <c r="G125" s="414"/>
      <c r="H125" s="314"/>
      <c r="I125" s="314"/>
      <c r="J125" s="314"/>
      <c r="K125" s="314"/>
      <c r="L125" s="314"/>
      <c r="M125" s="314"/>
      <c r="N125" s="261"/>
      <c r="O125" s="262"/>
      <c r="P125" s="264"/>
      <c r="Q125" s="95"/>
      <c r="R125" s="564"/>
      <c r="S125" s="565"/>
    </row>
    <row r="126" spans="1:19" ht="24.6" customHeight="1" x14ac:dyDescent="0.3">
      <c r="A126" s="537" t="s">
        <v>320</v>
      </c>
      <c r="B126" s="538"/>
      <c r="C126" s="113"/>
      <c r="D126" s="414"/>
      <c r="E126" s="414"/>
      <c r="F126" s="414"/>
      <c r="G126" s="414"/>
      <c r="H126" s="314"/>
      <c r="I126" s="314"/>
      <c r="J126" s="314"/>
      <c r="K126" s="314"/>
      <c r="L126" s="314"/>
      <c r="M126" s="314"/>
      <c r="N126" s="278"/>
      <c r="O126" s="282"/>
      <c r="P126" s="286"/>
      <c r="Q126" s="95"/>
      <c r="R126" s="564"/>
      <c r="S126" s="565"/>
    </row>
    <row r="127" spans="1:19" ht="6" customHeight="1" x14ac:dyDescent="0.3">
      <c r="A127" s="105"/>
      <c r="N127" s="104"/>
      <c r="O127" s="104"/>
      <c r="P127" s="104"/>
      <c r="Q127" s="104"/>
      <c r="R127" s="104"/>
      <c r="S127" s="104"/>
    </row>
    <row r="128" spans="1:19" ht="17.399999999999999" customHeight="1" x14ac:dyDescent="0.3">
      <c r="A128" s="578" t="s">
        <v>324</v>
      </c>
      <c r="B128" s="579"/>
      <c r="C128" s="579"/>
      <c r="D128" s="579"/>
      <c r="E128" s="579"/>
      <c r="F128" s="579"/>
      <c r="G128" s="579"/>
      <c r="H128" s="579"/>
      <c r="I128" s="579"/>
      <c r="J128" s="579"/>
      <c r="K128" s="579"/>
      <c r="L128" s="579"/>
      <c r="M128" s="579"/>
      <c r="N128" s="579"/>
      <c r="O128" s="579"/>
      <c r="P128" s="579"/>
      <c r="Q128" s="579"/>
      <c r="R128" s="579"/>
      <c r="S128" s="580"/>
    </row>
    <row r="129" spans="1:19" ht="17.399999999999999" customHeight="1" x14ac:dyDescent="0.3">
      <c r="A129" s="542" t="s">
        <v>325</v>
      </c>
      <c r="B129" s="616"/>
      <c r="C129" s="616"/>
      <c r="D129" s="617"/>
      <c r="E129" s="95"/>
      <c r="F129" s="577" t="s">
        <v>326</v>
      </c>
      <c r="G129" s="569"/>
      <c r="H129" s="256"/>
      <c r="I129" s="256"/>
      <c r="J129" s="256"/>
      <c r="K129" s="256"/>
      <c r="L129" s="256"/>
      <c r="M129" s="256"/>
      <c r="N129" s="569"/>
      <c r="O129" s="569"/>
      <c r="P129" s="569"/>
    </row>
    <row r="130" spans="1:19" ht="17.399999999999999" customHeight="1" x14ac:dyDescent="0.3">
      <c r="A130" s="542" t="s">
        <v>327</v>
      </c>
      <c r="B130" s="616"/>
      <c r="C130" s="616"/>
      <c r="D130" s="617"/>
      <c r="E130" s="95"/>
      <c r="F130" s="257"/>
      <c r="G130" s="258"/>
      <c r="H130" s="258"/>
      <c r="I130" s="258"/>
      <c r="J130" s="258"/>
      <c r="K130" s="258"/>
      <c r="L130" s="258"/>
      <c r="M130" s="258"/>
      <c r="N130" s="258"/>
      <c r="O130" s="258"/>
      <c r="P130" s="258"/>
    </row>
    <row r="131" spans="1:19" ht="17.399999999999999" customHeight="1" x14ac:dyDescent="0.3">
      <c r="A131" s="542" t="s">
        <v>328</v>
      </c>
      <c r="B131" s="616"/>
      <c r="C131" s="616"/>
      <c r="D131" s="617"/>
      <c r="E131" s="95"/>
      <c r="F131" s="257"/>
      <c r="G131" s="258"/>
      <c r="H131" s="258"/>
      <c r="I131" s="258"/>
      <c r="J131" s="258"/>
      <c r="K131" s="258"/>
      <c r="L131" s="258"/>
      <c r="M131" s="258"/>
      <c r="N131" s="258"/>
      <c r="O131" s="258"/>
      <c r="P131" s="258"/>
    </row>
    <row r="132" spans="1:19" ht="17.399999999999999" customHeight="1" x14ac:dyDescent="0.3">
      <c r="A132" s="542" t="s">
        <v>329</v>
      </c>
      <c r="B132" s="616"/>
      <c r="C132" s="616"/>
      <c r="D132" s="617"/>
      <c r="E132" s="95"/>
      <c r="F132" s="257"/>
      <c r="G132" s="258"/>
      <c r="H132" s="258"/>
      <c r="I132" s="258"/>
      <c r="J132" s="258"/>
      <c r="K132" s="258"/>
      <c r="L132" s="258"/>
      <c r="M132" s="258"/>
      <c r="N132" s="258"/>
      <c r="O132" s="258"/>
      <c r="P132" s="258"/>
    </row>
    <row r="133" spans="1:19" ht="9" customHeight="1" x14ac:dyDescent="0.3">
      <c r="A133" s="539"/>
      <c r="B133" s="540"/>
      <c r="C133" s="540"/>
      <c r="D133" s="541"/>
      <c r="E133" s="255"/>
      <c r="F133" s="257"/>
      <c r="G133" s="258"/>
      <c r="H133" s="258"/>
      <c r="I133" s="258"/>
      <c r="J133" s="258"/>
      <c r="K133" s="258"/>
      <c r="L133" s="258"/>
      <c r="M133" s="258"/>
      <c r="N133" s="258"/>
      <c r="O133" s="258"/>
      <c r="P133" s="258"/>
    </row>
    <row r="134" spans="1:19" ht="17.399999999999999" customHeight="1" x14ac:dyDescent="0.3">
      <c r="A134" s="542" t="s">
        <v>330</v>
      </c>
      <c r="B134" s="543"/>
      <c r="C134" s="543"/>
      <c r="D134" s="544"/>
      <c r="E134" s="95"/>
      <c r="F134" s="572"/>
      <c r="G134" s="573"/>
      <c r="H134" s="200"/>
      <c r="I134" s="200"/>
      <c r="J134" s="200"/>
      <c r="K134" s="200"/>
      <c r="L134" s="200"/>
      <c r="M134" s="200"/>
      <c r="N134" s="570"/>
      <c r="O134" s="570"/>
      <c r="P134" s="571"/>
    </row>
    <row r="135" spans="1:19" ht="17.399999999999999" customHeight="1" x14ac:dyDescent="0.3">
      <c r="A135" s="542" t="s">
        <v>331</v>
      </c>
      <c r="B135" s="543"/>
      <c r="C135" s="543"/>
      <c r="D135" s="544"/>
      <c r="E135" s="95"/>
      <c r="F135" s="572"/>
      <c r="G135" s="573"/>
      <c r="H135" s="200"/>
      <c r="I135" s="200"/>
      <c r="J135" s="200"/>
      <c r="K135" s="200"/>
      <c r="L135" s="200"/>
      <c r="M135" s="200"/>
      <c r="N135" s="570"/>
      <c r="O135" s="570"/>
      <c r="P135" s="571"/>
    </row>
    <row r="136" spans="1:19" ht="17.399999999999999" customHeight="1" x14ac:dyDescent="0.3">
      <c r="A136" s="542" t="s">
        <v>332</v>
      </c>
      <c r="B136" s="543"/>
      <c r="C136" s="543"/>
      <c r="D136" s="544"/>
      <c r="E136" s="95"/>
      <c r="F136" s="572"/>
      <c r="G136" s="573"/>
      <c r="H136" s="200"/>
      <c r="I136" s="200"/>
      <c r="J136" s="200"/>
      <c r="K136" s="200"/>
      <c r="L136" s="200"/>
      <c r="M136" s="200"/>
      <c r="N136" s="570"/>
      <c r="O136" s="570"/>
      <c r="P136" s="571"/>
    </row>
    <row r="137" spans="1:19" x14ac:dyDescent="0.3">
      <c r="A137" s="542" t="s">
        <v>333</v>
      </c>
      <c r="B137" s="543"/>
      <c r="C137" s="543"/>
      <c r="D137" s="544"/>
      <c r="E137" s="95"/>
      <c r="F137" s="572"/>
      <c r="G137" s="573"/>
      <c r="H137" s="200"/>
      <c r="I137" s="200"/>
      <c r="J137" s="200"/>
      <c r="K137" s="200"/>
      <c r="L137" s="200"/>
      <c r="M137" s="200"/>
      <c r="N137" s="570"/>
      <c r="O137" s="570"/>
      <c r="P137" s="571"/>
    </row>
    <row r="138" spans="1:19" x14ac:dyDescent="0.3">
      <c r="A138" s="542" t="s">
        <v>334</v>
      </c>
      <c r="B138" s="543"/>
      <c r="C138" s="543"/>
      <c r="D138" s="544"/>
      <c r="E138" s="95"/>
      <c r="F138" s="572"/>
      <c r="G138" s="573"/>
      <c r="H138" s="200"/>
      <c r="I138" s="200"/>
      <c r="J138" s="200"/>
      <c r="K138" s="200"/>
      <c r="L138" s="200"/>
      <c r="M138" s="200"/>
      <c r="N138" s="570"/>
      <c r="O138" s="570"/>
      <c r="P138" s="571"/>
    </row>
    <row r="139" spans="1:19" x14ac:dyDescent="0.3">
      <c r="A139" s="542" t="s">
        <v>335</v>
      </c>
      <c r="B139" s="543"/>
      <c r="C139" s="543"/>
      <c r="D139" s="544"/>
      <c r="E139" s="95"/>
      <c r="F139" s="572"/>
      <c r="G139" s="573"/>
      <c r="H139" s="200"/>
      <c r="I139" s="200"/>
      <c r="J139" s="200"/>
      <c r="K139" s="200"/>
      <c r="L139" s="200"/>
      <c r="M139" s="200"/>
      <c r="N139" s="570"/>
      <c r="O139" s="570"/>
      <c r="P139" s="571"/>
    </row>
    <row r="140" spans="1:19" ht="8.4" customHeight="1" x14ac:dyDescent="0.3">
      <c r="A140" s="542"/>
      <c r="B140" s="543"/>
      <c r="C140" s="543"/>
      <c r="D140" s="544"/>
      <c r="E140" s="95"/>
      <c r="F140" s="199"/>
      <c r="G140" s="200"/>
      <c r="H140" s="200"/>
      <c r="I140" s="200"/>
      <c r="J140" s="200"/>
      <c r="K140" s="200"/>
      <c r="L140" s="200"/>
      <c r="M140" s="200"/>
      <c r="P140" s="201"/>
    </row>
    <row r="141" spans="1:19" x14ac:dyDescent="0.3">
      <c r="A141" s="542" t="s">
        <v>336</v>
      </c>
      <c r="B141" s="543"/>
      <c r="C141" s="543"/>
      <c r="D141" s="544"/>
      <c r="E141" s="95"/>
      <c r="F141" s="572"/>
      <c r="G141" s="573"/>
      <c r="H141" s="200"/>
      <c r="I141" s="200"/>
      <c r="J141" s="200"/>
      <c r="K141" s="200"/>
      <c r="L141" s="200"/>
      <c r="M141" s="200"/>
      <c r="N141" s="570"/>
      <c r="O141" s="570"/>
      <c r="P141" s="571"/>
    </row>
    <row r="142" spans="1:19" x14ac:dyDescent="0.3">
      <c r="A142" s="614" t="s">
        <v>337</v>
      </c>
      <c r="B142" s="615"/>
      <c r="C142" s="615"/>
      <c r="D142" s="615"/>
      <c r="E142" s="95"/>
      <c r="F142" s="200"/>
      <c r="G142" s="200"/>
      <c r="H142" s="200"/>
      <c r="I142" s="200"/>
      <c r="J142" s="200"/>
      <c r="K142" s="200"/>
      <c r="L142" s="200"/>
      <c r="M142" s="200"/>
      <c r="P142" s="201"/>
    </row>
    <row r="143" spans="1:19" ht="5.4" customHeight="1" x14ac:dyDescent="0.3">
      <c r="A143" s="545"/>
      <c r="B143" s="546"/>
      <c r="C143" s="546"/>
      <c r="D143" s="546"/>
      <c r="N143" s="232"/>
      <c r="S143" s="89"/>
    </row>
    <row r="144" spans="1:19" x14ac:dyDescent="0.3">
      <c r="A144" s="549" t="s">
        <v>338</v>
      </c>
      <c r="B144" s="550"/>
      <c r="C144" s="550"/>
      <c r="D144" s="550"/>
      <c r="E144" s="550"/>
      <c r="F144" s="550"/>
      <c r="G144" s="550"/>
      <c r="H144" s="550"/>
      <c r="I144" s="550"/>
      <c r="J144" s="550"/>
      <c r="K144" s="550"/>
      <c r="L144" s="550"/>
      <c r="M144" s="550"/>
      <c r="N144" s="550"/>
      <c r="O144" s="550"/>
      <c r="P144" s="550"/>
      <c r="Q144" s="550"/>
      <c r="R144" s="550"/>
      <c r="S144" s="551"/>
    </row>
    <row r="145" spans="1:19" x14ac:dyDescent="0.3">
      <c r="A145" s="552"/>
      <c r="B145" s="553"/>
      <c r="C145" s="553"/>
      <c r="D145" s="553"/>
      <c r="E145" s="553"/>
      <c r="F145" s="553"/>
      <c r="G145" s="553"/>
      <c r="H145" s="553"/>
      <c r="I145" s="553"/>
      <c r="J145" s="553"/>
      <c r="K145" s="553"/>
      <c r="L145" s="553"/>
      <c r="M145" s="553"/>
      <c r="N145" s="553"/>
      <c r="O145" s="553"/>
      <c r="P145" s="553"/>
      <c r="Q145" s="553"/>
      <c r="R145" s="553"/>
      <c r="S145" s="554"/>
    </row>
    <row r="146" spans="1:19" x14ac:dyDescent="0.3">
      <c r="A146" s="555"/>
      <c r="B146" s="556"/>
      <c r="C146" s="556"/>
      <c r="D146" s="556"/>
      <c r="E146" s="556"/>
      <c r="F146" s="556"/>
      <c r="G146" s="556"/>
      <c r="H146" s="556"/>
      <c r="I146" s="556"/>
      <c r="J146" s="556"/>
      <c r="K146" s="556"/>
      <c r="L146" s="556"/>
      <c r="M146" s="556"/>
      <c r="N146" s="556"/>
      <c r="O146" s="556"/>
      <c r="P146" s="556"/>
      <c r="Q146" s="556"/>
      <c r="R146" s="556"/>
      <c r="S146" s="557"/>
    </row>
    <row r="147" spans="1:19" x14ac:dyDescent="0.3">
      <c r="A147" s="555"/>
      <c r="B147" s="556"/>
      <c r="C147" s="556"/>
      <c r="D147" s="556"/>
      <c r="E147" s="556"/>
      <c r="F147" s="556"/>
      <c r="G147" s="556"/>
      <c r="H147" s="556"/>
      <c r="I147" s="556"/>
      <c r="J147" s="556"/>
      <c r="K147" s="556"/>
      <c r="L147" s="556"/>
      <c r="M147" s="556"/>
      <c r="N147" s="556"/>
      <c r="O147" s="556"/>
      <c r="P147" s="556"/>
      <c r="Q147" s="556"/>
      <c r="R147" s="556"/>
      <c r="S147" s="557"/>
    </row>
    <row r="148" spans="1:19" ht="56.25" customHeight="1" x14ac:dyDescent="0.3">
      <c r="A148" s="558"/>
      <c r="B148" s="559"/>
      <c r="C148" s="559"/>
      <c r="D148" s="559"/>
      <c r="E148" s="559"/>
      <c r="F148" s="559"/>
      <c r="G148" s="559"/>
      <c r="H148" s="559"/>
      <c r="I148" s="559"/>
      <c r="J148" s="559"/>
      <c r="K148" s="559"/>
      <c r="L148" s="559"/>
      <c r="M148" s="559"/>
      <c r="N148" s="559"/>
      <c r="O148" s="559"/>
      <c r="P148" s="559"/>
      <c r="Q148" s="559"/>
      <c r="R148" s="559"/>
      <c r="S148" s="560"/>
    </row>
  </sheetData>
  <mergeCells count="266">
    <mergeCell ref="C10:G10"/>
    <mergeCell ref="C11:G11"/>
    <mergeCell ref="C12:G12"/>
    <mergeCell ref="D13:G13"/>
    <mergeCell ref="A7:B7"/>
    <mergeCell ref="A142:D142"/>
    <mergeCell ref="A129:D129"/>
    <mergeCell ref="A130:D130"/>
    <mergeCell ref="A141:D141"/>
    <mergeCell ref="A139:D139"/>
    <mergeCell ref="A137:D137"/>
    <mergeCell ref="A138:D138"/>
    <mergeCell ref="A136:D136"/>
    <mergeCell ref="A135:D135"/>
    <mergeCell ref="A134:D134"/>
    <mergeCell ref="A132:D132"/>
    <mergeCell ref="A131:D131"/>
    <mergeCell ref="A39:B39"/>
    <mergeCell ref="A42:B42"/>
    <mergeCell ref="A43:B43"/>
    <mergeCell ref="A35:B35"/>
    <mergeCell ref="A38:B38"/>
    <mergeCell ref="A47:B47"/>
    <mergeCell ref="A48:B48"/>
    <mergeCell ref="N7:S7"/>
    <mergeCell ref="A17:B17"/>
    <mergeCell ref="A5:B5"/>
    <mergeCell ref="N5:S5"/>
    <mergeCell ref="A6:B6"/>
    <mergeCell ref="N6:S6"/>
    <mergeCell ref="A3:B3"/>
    <mergeCell ref="N3:S3"/>
    <mergeCell ref="A4:B4"/>
    <mergeCell ref="N4:S4"/>
    <mergeCell ref="A15:B15"/>
    <mergeCell ref="A16:B16"/>
    <mergeCell ref="A10:B10"/>
    <mergeCell ref="N10:O10"/>
    <mergeCell ref="A11:B11"/>
    <mergeCell ref="N11:O11"/>
    <mergeCell ref="A12:B12"/>
    <mergeCell ref="N12:O12"/>
    <mergeCell ref="C3:G3"/>
    <mergeCell ref="H13:N13"/>
    <mergeCell ref="C4:G4"/>
    <mergeCell ref="C5:G5"/>
    <mergeCell ref="C6:G6"/>
    <mergeCell ref="C7:G7"/>
    <mergeCell ref="R26:S26"/>
    <mergeCell ref="A34:B34"/>
    <mergeCell ref="N19:S19"/>
    <mergeCell ref="N20:S20"/>
    <mergeCell ref="R25:S25"/>
    <mergeCell ref="N21:S21"/>
    <mergeCell ref="R27:S27"/>
    <mergeCell ref="R33:S33"/>
    <mergeCell ref="R34:S34"/>
    <mergeCell ref="A27:C27"/>
    <mergeCell ref="A26:C26"/>
    <mergeCell ref="D24:G24"/>
    <mergeCell ref="D32:G32"/>
    <mergeCell ref="C21:G21"/>
    <mergeCell ref="H24:N24"/>
    <mergeCell ref="A32:B32"/>
    <mergeCell ref="A33:B33"/>
    <mergeCell ref="R35:S35"/>
    <mergeCell ref="A36:B36"/>
    <mergeCell ref="R36:S36"/>
    <mergeCell ref="R37:S37"/>
    <mergeCell ref="R38:S38"/>
    <mergeCell ref="R39:S39"/>
    <mergeCell ref="R40:S40"/>
    <mergeCell ref="R42:S42"/>
    <mergeCell ref="R43:S43"/>
    <mergeCell ref="A40:B40"/>
    <mergeCell ref="A37:B37"/>
    <mergeCell ref="A49:B49"/>
    <mergeCell ref="A44:B44"/>
    <mergeCell ref="A45:B45"/>
    <mergeCell ref="A46:B46"/>
    <mergeCell ref="R44:S44"/>
    <mergeCell ref="R45:S45"/>
    <mergeCell ref="R46:S46"/>
    <mergeCell ref="R47:S47"/>
    <mergeCell ref="R48:S48"/>
    <mergeCell ref="R49:S49"/>
    <mergeCell ref="A54:B54"/>
    <mergeCell ref="A57:B57"/>
    <mergeCell ref="A51:B51"/>
    <mergeCell ref="A52:B52"/>
    <mergeCell ref="A53:B53"/>
    <mergeCell ref="A50:B50"/>
    <mergeCell ref="R50:S50"/>
    <mergeCell ref="R51:S51"/>
    <mergeCell ref="R52:S52"/>
    <mergeCell ref="R53:S53"/>
    <mergeCell ref="R54:S54"/>
    <mergeCell ref="R55:S55"/>
    <mergeCell ref="A56:B56"/>
    <mergeCell ref="R56:S56"/>
    <mergeCell ref="R57:S57"/>
    <mergeCell ref="A55:B55"/>
    <mergeCell ref="A62:B62"/>
    <mergeCell ref="A63:B63"/>
    <mergeCell ref="A64:B64"/>
    <mergeCell ref="R58:S58"/>
    <mergeCell ref="R59:S59"/>
    <mergeCell ref="R60:S60"/>
    <mergeCell ref="R61:S61"/>
    <mergeCell ref="R62:S62"/>
    <mergeCell ref="R63:S63"/>
    <mergeCell ref="R64:S64"/>
    <mergeCell ref="A58:B58"/>
    <mergeCell ref="A59:B59"/>
    <mergeCell ref="A60:B60"/>
    <mergeCell ref="A61:B61"/>
    <mergeCell ref="A68:B68"/>
    <mergeCell ref="A70:B70"/>
    <mergeCell ref="A65:B65"/>
    <mergeCell ref="A66:B66"/>
    <mergeCell ref="A67:B67"/>
    <mergeCell ref="R65:S65"/>
    <mergeCell ref="R66:S66"/>
    <mergeCell ref="R67:S67"/>
    <mergeCell ref="R68:S68"/>
    <mergeCell ref="R69:S69"/>
    <mergeCell ref="R70:S70"/>
    <mergeCell ref="A69:B69"/>
    <mergeCell ref="A74:B74"/>
    <mergeCell ref="A75:B75"/>
    <mergeCell ref="A76:B76"/>
    <mergeCell ref="A71:B71"/>
    <mergeCell ref="A72:B72"/>
    <mergeCell ref="A73:B73"/>
    <mergeCell ref="R71:S71"/>
    <mergeCell ref="R72:S72"/>
    <mergeCell ref="R73:S73"/>
    <mergeCell ref="R74:S74"/>
    <mergeCell ref="R75:S75"/>
    <mergeCell ref="R76:S76"/>
    <mergeCell ref="A80:B80"/>
    <mergeCell ref="A81:B81"/>
    <mergeCell ref="A82:B82"/>
    <mergeCell ref="A77:B77"/>
    <mergeCell ref="A78:B78"/>
    <mergeCell ref="A79:B79"/>
    <mergeCell ref="R77:S77"/>
    <mergeCell ref="R78:S78"/>
    <mergeCell ref="R79:S79"/>
    <mergeCell ref="R80:S80"/>
    <mergeCell ref="R81:S81"/>
    <mergeCell ref="R82:S82"/>
    <mergeCell ref="A83:B83"/>
    <mergeCell ref="A84:B84"/>
    <mergeCell ref="A85:B85"/>
    <mergeCell ref="R83:S83"/>
    <mergeCell ref="R84:S84"/>
    <mergeCell ref="R85:S85"/>
    <mergeCell ref="R86:S86"/>
    <mergeCell ref="R87:S87"/>
    <mergeCell ref="R88:S88"/>
    <mergeCell ref="A96:B96"/>
    <mergeCell ref="A97:B97"/>
    <mergeCell ref="A98:B98"/>
    <mergeCell ref="R96:S96"/>
    <mergeCell ref="R97:S97"/>
    <mergeCell ref="R98:S98"/>
    <mergeCell ref="R99:S99"/>
    <mergeCell ref="R100:S100"/>
    <mergeCell ref="A86:B86"/>
    <mergeCell ref="A87:B87"/>
    <mergeCell ref="A88:B88"/>
    <mergeCell ref="A93:B93"/>
    <mergeCell ref="A94:B94"/>
    <mergeCell ref="A95:B95"/>
    <mergeCell ref="A89:B89"/>
    <mergeCell ref="A90:B90"/>
    <mergeCell ref="R89:S89"/>
    <mergeCell ref="R90:S90"/>
    <mergeCell ref="A91:B91"/>
    <mergeCell ref="R91:S91"/>
    <mergeCell ref="A92:B92"/>
    <mergeCell ref="R92:S92"/>
    <mergeCell ref="R93:S93"/>
    <mergeCell ref="R94:S94"/>
    <mergeCell ref="R95:S95"/>
    <mergeCell ref="R101:S101"/>
    <mergeCell ref="R112:S112"/>
    <mergeCell ref="R113:S113"/>
    <mergeCell ref="R114:S114"/>
    <mergeCell ref="R115:S115"/>
    <mergeCell ref="R116:S116"/>
    <mergeCell ref="R117:S117"/>
    <mergeCell ref="R118:S118"/>
    <mergeCell ref="R102:S102"/>
    <mergeCell ref="R103:S103"/>
    <mergeCell ref="R104:S104"/>
    <mergeCell ref="R105:S105"/>
    <mergeCell ref="R106:S106"/>
    <mergeCell ref="R110:S110"/>
    <mergeCell ref="R111:S111"/>
    <mergeCell ref="A106:B106"/>
    <mergeCell ref="A110:B110"/>
    <mergeCell ref="A111:B111"/>
    <mergeCell ref="F137:G137"/>
    <mergeCell ref="F136:G136"/>
    <mergeCell ref="F135:G135"/>
    <mergeCell ref="F134:G134"/>
    <mergeCell ref="A119:B119"/>
    <mergeCell ref="R119:S119"/>
    <mergeCell ref="A120:B120"/>
    <mergeCell ref="R120:S120"/>
    <mergeCell ref="A121:B121"/>
    <mergeCell ref="A122:B122"/>
    <mergeCell ref="R122:S122"/>
    <mergeCell ref="R123:S123"/>
    <mergeCell ref="R124:S124"/>
    <mergeCell ref="F129:G129"/>
    <mergeCell ref="A128:S128"/>
    <mergeCell ref="R121:S121"/>
    <mergeCell ref="A144:S144"/>
    <mergeCell ref="A145:S148"/>
    <mergeCell ref="R28:S28"/>
    <mergeCell ref="R29:S29"/>
    <mergeCell ref="A41:B41"/>
    <mergeCell ref="R41:S41"/>
    <mergeCell ref="A29:C29"/>
    <mergeCell ref="A28:C28"/>
    <mergeCell ref="N129:P129"/>
    <mergeCell ref="N134:P134"/>
    <mergeCell ref="A125:B125"/>
    <mergeCell ref="R125:S125"/>
    <mergeCell ref="A126:B126"/>
    <mergeCell ref="R126:S126"/>
    <mergeCell ref="N135:P135"/>
    <mergeCell ref="N136:P136"/>
    <mergeCell ref="N137:P137"/>
    <mergeCell ref="N138:P138"/>
    <mergeCell ref="N139:P139"/>
    <mergeCell ref="N141:P141"/>
    <mergeCell ref="F141:G141"/>
    <mergeCell ref="F139:G139"/>
    <mergeCell ref="F138:G138"/>
    <mergeCell ref="H32:N32"/>
    <mergeCell ref="A99:B99"/>
    <mergeCell ref="A100:B100"/>
    <mergeCell ref="A115:B115"/>
    <mergeCell ref="A116:B116"/>
    <mergeCell ref="A123:B123"/>
    <mergeCell ref="A133:D133"/>
    <mergeCell ref="A140:D140"/>
    <mergeCell ref="A143:D143"/>
    <mergeCell ref="A107:B107"/>
    <mergeCell ref="A108:B108"/>
    <mergeCell ref="A109:B109"/>
    <mergeCell ref="A124:B124"/>
    <mergeCell ref="A117:B117"/>
    <mergeCell ref="A118:B118"/>
    <mergeCell ref="A112:B112"/>
    <mergeCell ref="A113:B113"/>
    <mergeCell ref="A114:B114"/>
    <mergeCell ref="A101:B101"/>
    <mergeCell ref="A102:B102"/>
    <mergeCell ref="A103:B103"/>
    <mergeCell ref="A104:B104"/>
    <mergeCell ref="A105:B10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D2CDE01F-BB2D-42CB-9C17-7E2005AF4C84}">
          <x14:formula1>
            <xm:f>Sheet9!$A$24:$A$26</xm:f>
          </x14:formula1>
          <xm:sqref>B19:B21 Q34:Q126</xm:sqref>
        </x14:dataValidation>
        <x14:dataValidation type="list" allowBlank="1" showInputMessage="1" showErrorMessage="1" xr:uid="{8763C8A2-EDD0-4F03-A20A-570EA56E0F1C}">
          <x14:formula1>
            <xm:f>Sheet9!$C$38:$C$40</xm:f>
          </x14:formula1>
          <xm:sqref>E129:E132 E134:E142</xm:sqref>
        </x14:dataValidation>
        <x14:dataValidation type="list" allowBlank="1" showInputMessage="1" showErrorMessage="1" xr:uid="{83F4826B-08CB-4364-8DB0-FAF62D776056}">
          <x14:formula1>
            <xm:f>Sheet9!$A$29:$A$35</xm:f>
          </x14:formula1>
          <xm:sqref>D95:P95 D103:P103 D111:P111 D119:P119</xm:sqref>
        </x14:dataValidation>
        <x14:dataValidation type="list" allowBlank="1" showInputMessage="1" showErrorMessage="1" xr:uid="{C6AD0BA2-D7F3-420D-BCE9-B8AEB57D20C2}">
          <x14:formula1>
            <xm:f>Sheet9!$A$13:$A$16</xm:f>
          </x14:formula1>
          <xm:sqref>D16:P16</xm:sqref>
        </x14:dataValidation>
        <x14:dataValidation type="list" allowBlank="1" showInputMessage="1" showErrorMessage="1" xr:uid="{5E128DC6-44D9-42D6-88C0-46147D1556F3}">
          <x14:formula1>
            <xm:f>Sheet9!$D$13:$D$16</xm:f>
          </x14:formula1>
          <xm:sqref>D69:P69</xm:sqref>
        </x14:dataValidation>
        <x14:dataValidation type="list" allowBlank="1" showInputMessage="1" showErrorMessage="1" xr:uid="{8B727870-B04B-48C6-B7BD-B26BBA0E838C}">
          <x14:formula1>
            <xm:f>Sheet9!$D$19:$D$23</xm:f>
          </x14:formula1>
          <xm:sqref>D97:P97 D105:P105 D113:P113 D121:P121</xm:sqref>
        </x14:dataValidation>
        <x14:dataValidation type="list" allowBlank="1" showInputMessage="1" showErrorMessage="1" xr:uid="{5B6583A5-D195-4415-9666-141BE1D661D7}">
          <x14:formula1>
            <xm:f>Sheet9!$D$26:$D$29</xm:f>
          </x14:formula1>
          <xm:sqref>D98:P98 D106:P109 D114:P114 D122:P122</xm:sqref>
        </x14:dataValidation>
        <x14:dataValidation type="list" allowBlank="1" showInputMessage="1" showErrorMessage="1" xr:uid="{77C168D4-EFF7-46F6-B89D-BED7BC87B28E}">
          <x14:formula1>
            <xm:f>Sheet9!$A$19:$A$21</xm:f>
          </x14:formula1>
          <xm:sqref>D17:P17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Application - Background</vt:lpstr>
      <vt:lpstr>Application checklist</vt:lpstr>
      <vt:lpstr>Criteria</vt:lpstr>
      <vt:lpstr>Applicant details</vt:lpstr>
      <vt:lpstr>Mitigation &amp; Compliance History</vt:lpstr>
      <vt:lpstr>Summary</vt:lpstr>
      <vt:lpstr>Risk</vt:lpstr>
      <vt:lpstr>Hurdles</vt:lpstr>
      <vt:lpstr>NB Robustness</vt:lpstr>
      <vt:lpstr>Assessment - Matrix</vt:lpstr>
      <vt:lpstr>Assessment - Nutrient Loss</vt:lpstr>
      <vt:lpstr>Assessment - N Suplus </vt:lpstr>
      <vt:lpstr>Assessment - Bacteria</vt:lpstr>
      <vt:lpstr>Assessment - P loss</vt:lpstr>
      <vt:lpstr>Contaminant Assessment</vt:lpstr>
      <vt:lpstr>Assessment - Objectives</vt:lpstr>
      <vt:lpstr>Sheet9</vt:lpstr>
      <vt:lpstr>Conditions</vt:lpstr>
      <vt:lpstr>Declaration</vt:lpstr>
      <vt:lpstr>inputs</vt:lpstr>
      <vt:lpstr>Matrix</vt:lpstr>
      <vt:lpstr>'Assessment - Objectives'!_ftn1</vt:lpstr>
      <vt:lpstr>'Assessment - Objectives'!_ftn2</vt:lpstr>
      <vt:lpstr>'Assessment - Objectives'!_ftn3</vt:lpstr>
      <vt:lpstr>'Assessment - Objectives'!_ftn4</vt:lpstr>
      <vt:lpstr>'Assessment - Objectives'!_ftn5</vt:lpstr>
      <vt:lpstr>'Assessment - Objectives'!_ftnref2</vt:lpstr>
      <vt:lpstr>'Assessment - Objectives'!_ftnref4</vt:lpstr>
      <vt:lpstr>'Assessment - Objectives'!_ftnref5</vt:lpstr>
      <vt:lpstr>irrigation</vt:lpstr>
      <vt:lpstr>landuse</vt:lpstr>
      <vt:lpstr>MgmtStd</vt:lpstr>
      <vt:lpstr>Summary!Print_Area</vt:lpstr>
      <vt:lpstr>soil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Harris</dc:creator>
  <cp:keywords/>
  <dc:description/>
  <cp:lastModifiedBy>Nicole Matheson</cp:lastModifiedBy>
  <cp:revision/>
  <dcterms:created xsi:type="dcterms:W3CDTF">2020-06-09T22:56:13Z</dcterms:created>
  <dcterms:modified xsi:type="dcterms:W3CDTF">2022-09-01T19:37:47Z</dcterms:modified>
  <cp:category/>
  <cp:contentStatus/>
</cp:coreProperties>
</file>